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Прил1Расчет НМЦК" sheetId="6" r:id="rId1"/>
  </sheets>
  <calcPr calcId="125725"/>
</workbook>
</file>

<file path=xl/calcChain.xml><?xml version="1.0" encoding="utf-8"?>
<calcChain xmlns="http://schemas.openxmlformats.org/spreadsheetml/2006/main">
  <c r="I9" i="6"/>
  <c r="J9" s="1"/>
  <c r="K9" s="1"/>
  <c r="L9"/>
  <c r="M9" s="1"/>
  <c r="N9" s="1"/>
  <c r="O9" s="1"/>
  <c r="I5"/>
  <c r="I6"/>
  <c r="I8"/>
  <c r="J8" l="1"/>
  <c r="K8" s="1"/>
  <c r="L8"/>
  <c r="M8" s="1"/>
  <c r="N8" s="1"/>
  <c r="O8" s="1"/>
  <c r="I7"/>
  <c r="J7" s="1"/>
  <c r="K7" s="1"/>
  <c r="L7"/>
  <c r="M7" s="1"/>
  <c r="N7" s="1"/>
  <c r="O7" s="1"/>
  <c r="L6"/>
  <c r="M6" s="1"/>
  <c r="N6" s="1"/>
  <c r="O6" s="1"/>
  <c r="L5"/>
  <c r="M5" s="1"/>
  <c r="N5" s="1"/>
  <c r="O5" s="1"/>
  <c r="J6"/>
  <c r="K6" s="1"/>
  <c r="J5"/>
  <c r="K5" s="1"/>
  <c r="K11" l="1"/>
  <c r="O10"/>
  <c r="K10"/>
</calcChain>
</file>

<file path=xl/sharedStrings.xml><?xml version="1.0" encoding="utf-8"?>
<sst xmlns="http://schemas.openxmlformats.org/spreadsheetml/2006/main" count="41" uniqueCount="33">
  <si>
    <t>№</t>
  </si>
  <si>
    <t>Кол-во</t>
  </si>
  <si>
    <t>Ед. изм</t>
  </si>
  <si>
    <t xml:space="preserve">Средняя арифметическая цена за единицу     &lt;ц&gt; </t>
  </si>
  <si>
    <t>Среднее квадратичное отклонение</t>
  </si>
  <si>
    <t>Цена за единицу изм. (руб.)</t>
  </si>
  <si>
    <t>Цена за единицу изм. с округле-нием (вниз) до сотых долей после запятой (руб.)</t>
  </si>
  <si>
    <t>рублей</t>
  </si>
  <si>
    <t>в соответствии с документацией</t>
  </si>
  <si>
    <t>Исполнитель №1</t>
  </si>
  <si>
    <t xml:space="preserve">Исполнитель №2 </t>
  </si>
  <si>
    <t xml:space="preserve">Исполнитель №3 </t>
  </si>
  <si>
    <t xml:space="preserve">Коммерческие предложения </t>
  </si>
  <si>
    <t>Наименование товара(услуги)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</si>
  <si>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                      </t>
    </r>
  </si>
  <si>
    <t>Бензин АИ-92</t>
  </si>
  <si>
    <t>л</t>
  </si>
  <si>
    <t>Бензин АИ-95</t>
  </si>
  <si>
    <t>исполнитель: Начальник отдела МТС Юсупов Р.М.</t>
  </si>
  <si>
    <t>Приложение № 3</t>
  </si>
  <si>
    <t>Обоснование начальной (максимальной) цены договора</t>
  </si>
  <si>
    <t>Существенные условия исполнения договора</t>
  </si>
  <si>
    <t>Н(М)ЦД, ЦКЕП, определяемая методом сопоставимых рыночных цен (анализа рынка)*</t>
  </si>
  <si>
    <t>Однородность совокупности значений выявленных цен, используемых в расчете Н(М)ЦД, ЦКЕП</t>
  </si>
  <si>
    <r>
      <rPr>
        <b/>
        <sz val="12"/>
        <color indexed="8"/>
        <rFont val="Times New Roman"/>
        <family val="1"/>
        <charset val="204"/>
      </rPr>
      <t>Расчет Н(М)ЦД по формуле</t>
    </r>
    <r>
      <rPr>
        <sz val="12"/>
        <color indexed="8"/>
        <rFont val="Times New Roman"/>
        <family val="1"/>
        <charset val="204"/>
      </rPr>
      <t xml:space="preserve">               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</si>
  <si>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Н(М)ЦД, ЦКЕП контракта с учетом округле-ния цены за единицу (руб.)</t>
  </si>
  <si>
    <t>В результате проведенного расчета Н(М)ЦД, ЦКЕП договора составила:</t>
  </si>
  <si>
    <t xml:space="preserve">* При определении Н(М)ЦД, ЦКЕП договора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исполнителем)". Данный Приказ не учитывает, что применение утвержденных формул определения Н(М)ЦД, ЦКЕП, может привести к формированию цены договора и цены за единицу товара (работы, услуги) с дробными значениями (количество знаков после запятой превышает 2). Большинство бухгалтерских программ, а также программное обеспечение реестра договоров не позволяет проводить операции с такими значениями. Поэтому в случае необходимости Заказчиком применяется округление  (вниз) таких показателей.
</t>
  </si>
  <si>
    <t>НМЦД сформирована с учетом расходов на уплату таможенных пошлин, налогов и других обязательных платежей.</t>
  </si>
  <si>
    <t>Начальная (максимальная) цена договора рассчитана методом сопоставимых рыночных цен (анализа рынка) согласно Методическим рекомендациям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исполнителем), утвержденным Приказом Министерства экономического развития Российской Федерации от 2.10.2013 г. №567. Согласно информации полученной из общедоступных источников (сети Интернет, каталогов, прайсов, рекламе) и коммерческих предложений.</t>
  </si>
  <si>
    <t>Масло М10Г2к</t>
  </si>
  <si>
    <t>Масло М8В</t>
  </si>
  <si>
    <t xml:space="preserve">Дизтопливо </t>
  </si>
</sst>
</file>

<file path=xl/styles.xml><?xml version="1.0" encoding="utf-8"?>
<styleSheet xmlns="http://schemas.openxmlformats.org/spreadsheetml/2006/main">
  <numFmts count="1">
    <numFmt numFmtId="164" formatCode="0.000"/>
  </numFmts>
  <fonts count="16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0" fontId="1" fillId="0" borderId="0"/>
    <xf numFmtId="0" fontId="13" fillId="0" borderId="0"/>
  </cellStyleXfs>
  <cellXfs count="51">
    <xf numFmtId="0" fontId="0" fillId="0" borderId="0" xfId="0"/>
    <xf numFmtId="0" fontId="5" fillId="0" borderId="0" xfId="3" applyFont="1"/>
    <xf numFmtId="0" fontId="8" fillId="0" borderId="2" xfId="3" applyFont="1" applyBorder="1" applyAlignment="1">
      <alignment horizontal="center" vertical="top" wrapText="1"/>
    </xf>
    <xf numFmtId="0" fontId="6" fillId="0" borderId="2" xfId="3" applyFont="1" applyBorder="1" applyAlignment="1">
      <alignment horizontal="center" vertical="top" wrapText="1"/>
    </xf>
    <xf numFmtId="0" fontId="10" fillId="0" borderId="3" xfId="3" applyFont="1" applyBorder="1" applyAlignment="1">
      <alignment vertical="center"/>
    </xf>
    <xf numFmtId="0" fontId="11" fillId="0" borderId="3" xfId="3" applyFont="1" applyBorder="1" applyAlignment="1">
      <alignment vertical="center"/>
    </xf>
    <xf numFmtId="2" fontId="11" fillId="0" borderId="0" xfId="3" applyNumberFormat="1" applyFont="1" applyAlignment="1">
      <alignment vertical="center"/>
    </xf>
    <xf numFmtId="0" fontId="10" fillId="0" borderId="0" xfId="3" applyFont="1" applyAlignment="1">
      <alignment horizontal="left" wrapText="1"/>
    </xf>
    <xf numFmtId="2" fontId="7" fillId="0" borderId="2" xfId="3" applyNumberFormat="1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0" fontId="14" fillId="0" borderId="0" xfId="1" applyAlignment="1">
      <alignment horizontal="left" wrapText="1"/>
    </xf>
    <xf numFmtId="0" fontId="14" fillId="0" borderId="0" xfId="1"/>
    <xf numFmtId="2" fontId="5" fillId="0" borderId="0" xfId="3" applyNumberFormat="1" applyFont="1"/>
    <xf numFmtId="2" fontId="11" fillId="0" borderId="3" xfId="3" applyNumberFormat="1" applyFont="1" applyBorder="1" applyAlignment="1">
      <alignment vertical="center"/>
    </xf>
    <xf numFmtId="0" fontId="12" fillId="0" borderId="2" xfId="0" applyFont="1" applyBorder="1" applyAlignment="1">
      <alignment horizontal="left" vertical="center" wrapText="1"/>
    </xf>
    <xf numFmtId="0" fontId="3" fillId="0" borderId="2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15" fillId="0" borderId="0" xfId="3" applyNumberFormat="1" applyFont="1" applyAlignment="1">
      <alignment vertical="center"/>
    </xf>
    <xf numFmtId="2" fontId="11" fillId="0" borderId="2" xfId="3" applyNumberFormat="1" applyFont="1" applyBorder="1" applyAlignment="1">
      <alignment horizontal="center" vertical="center"/>
    </xf>
    <xf numFmtId="164" fontId="7" fillId="0" borderId="2" xfId="3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top" wrapText="1"/>
    </xf>
    <xf numFmtId="2" fontId="5" fillId="0" borderId="6" xfId="3" applyNumberFormat="1" applyFont="1" applyBorder="1"/>
    <xf numFmtId="0" fontId="2" fillId="0" borderId="2" xfId="3" applyFont="1" applyBorder="1" applyAlignment="1">
      <alignment horizontal="center" vertical="top" wrapText="1"/>
    </xf>
    <xf numFmtId="0" fontId="7" fillId="0" borderId="0" xfId="3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6" fillId="2" borderId="0" xfId="3" applyFont="1" applyFill="1" applyAlignment="1">
      <alignment horizontal="right" wrapText="1"/>
    </xf>
    <xf numFmtId="0" fontId="7" fillId="0" borderId="5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2" fontId="6" fillId="0" borderId="2" xfId="3" applyNumberFormat="1" applyFont="1" applyFill="1" applyBorder="1" applyAlignment="1">
      <alignment horizontal="center" vertical="top" wrapText="1"/>
    </xf>
    <xf numFmtId="2" fontId="8" fillId="0" borderId="2" xfId="3" applyNumberFormat="1" applyFont="1" applyFill="1" applyBorder="1" applyAlignment="1">
      <alignment horizontal="center" vertical="top" wrapText="1"/>
    </xf>
    <xf numFmtId="0" fontId="6" fillId="0" borderId="2" xfId="3" applyFont="1" applyBorder="1" applyAlignment="1">
      <alignment horizontal="center" vertical="top" wrapText="1"/>
    </xf>
    <xf numFmtId="0" fontId="8" fillId="0" borderId="2" xfId="3" applyFont="1" applyBorder="1" applyAlignment="1">
      <alignment horizontal="center" vertical="top" wrapText="1"/>
    </xf>
    <xf numFmtId="0" fontId="10" fillId="0" borderId="0" xfId="3" applyFont="1" applyAlignment="1">
      <alignment horizontal="left" vertical="top" wrapText="1"/>
    </xf>
    <xf numFmtId="0" fontId="10" fillId="0" borderId="0" xfId="3" applyFont="1" applyAlignment="1">
      <alignment horizontal="center" vertical="top" wrapText="1"/>
    </xf>
    <xf numFmtId="0" fontId="4" fillId="0" borderId="0" xfId="3" applyFont="1" applyAlignment="1">
      <alignment horizontal="center" vertical="top" wrapText="1"/>
    </xf>
    <xf numFmtId="0" fontId="4" fillId="0" borderId="0" xfId="3" applyFont="1" applyAlignment="1">
      <alignment horizontal="left" wrapText="1"/>
    </xf>
    <xf numFmtId="0" fontId="10" fillId="0" borderId="3" xfId="3" applyFont="1" applyBorder="1" applyAlignment="1">
      <alignment horizontal="right" vertical="center"/>
    </xf>
    <xf numFmtId="2" fontId="5" fillId="0" borderId="2" xfId="3" applyNumberFormat="1" applyFont="1" applyBorder="1"/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3</xdr:row>
      <xdr:rowOff>952500</xdr:rowOff>
    </xdr:from>
    <xdr:to>
      <xdr:col>11</xdr:col>
      <xdr:colOff>0</xdr:colOff>
      <xdr:row>3</xdr:row>
      <xdr:rowOff>1304925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44250" y="2190750"/>
          <a:ext cx="16097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19050</xdr:colOff>
      <xdr:row>3</xdr:row>
      <xdr:rowOff>923925</xdr:rowOff>
    </xdr:from>
    <xdr:to>
      <xdr:col>9</xdr:col>
      <xdr:colOff>1019175</xdr:colOff>
      <xdr:row>3</xdr:row>
      <xdr:rowOff>1362075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96500" y="2162175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19050</xdr:colOff>
      <xdr:row>3</xdr:row>
      <xdr:rowOff>1600200</xdr:rowOff>
    </xdr:from>
    <xdr:to>
      <xdr:col>11</xdr:col>
      <xdr:colOff>1504950</xdr:colOff>
      <xdr:row>3</xdr:row>
      <xdr:rowOff>1962150</xdr:rowOff>
    </xdr:to>
    <xdr:pic>
      <xdr:nvPicPr>
        <xdr:cNvPr id="102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773025" y="2838450"/>
          <a:ext cx="14859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266700</xdr:colOff>
      <xdr:row>3</xdr:row>
      <xdr:rowOff>1400175</xdr:rowOff>
    </xdr:from>
    <xdr:to>
      <xdr:col>11</xdr:col>
      <xdr:colOff>419100</xdr:colOff>
      <xdr:row>3</xdr:row>
      <xdr:rowOff>1628775</xdr:rowOff>
    </xdr:to>
    <xdr:pic>
      <xdr:nvPicPr>
        <xdr:cNvPr id="102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020675" y="2638425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9"/>
  <sheetViews>
    <sheetView tabSelected="1" zoomScale="70" zoomScaleNormal="70" workbookViewId="0">
      <selection activeCell="A16" sqref="A16:K16"/>
    </sheetView>
  </sheetViews>
  <sheetFormatPr defaultColWidth="9.140625" defaultRowHeight="12.75"/>
  <cols>
    <col min="1" max="1" width="3.140625" style="1" customWidth="1"/>
    <col min="2" max="2" width="24" style="1" customWidth="1"/>
    <col min="3" max="3" width="17.85546875" style="1" customWidth="1"/>
    <col min="4" max="4" width="9.140625" style="1"/>
    <col min="5" max="5" width="8.5703125" style="1" customWidth="1"/>
    <col min="6" max="6" width="15.5703125" style="1" customWidth="1"/>
    <col min="7" max="7" width="13.85546875" style="1" customWidth="1"/>
    <col min="8" max="8" width="14.42578125" style="1" customWidth="1"/>
    <col min="9" max="9" width="19.85546875" style="1" customWidth="1"/>
    <col min="10" max="10" width="15.7109375" style="1" customWidth="1"/>
    <col min="11" max="11" width="24.42578125" style="1" customWidth="1"/>
    <col min="12" max="12" width="40.42578125" style="1" customWidth="1"/>
    <col min="13" max="13" width="13" style="1" customWidth="1"/>
    <col min="14" max="14" width="18.85546875" style="1" customWidth="1"/>
    <col min="15" max="15" width="18" style="1" customWidth="1"/>
    <col min="16" max="16" width="9.140625" style="1" hidden="1" customWidth="1"/>
    <col min="17" max="17" width="9.5703125" style="1" hidden="1" customWidth="1"/>
    <col min="18" max="19" width="9.140625" style="1"/>
    <col min="20" max="20" width="10" style="1" bestFit="1" customWidth="1"/>
    <col min="21" max="169" width="9.140625" style="1"/>
    <col min="170" max="170" width="3.140625" style="1" customWidth="1"/>
    <col min="171" max="171" width="44.5703125" style="1" customWidth="1"/>
    <col min="172" max="172" width="34.5703125" style="1" customWidth="1"/>
    <col min="173" max="173" width="12.140625" style="1" customWidth="1"/>
    <col min="174" max="174" width="8.5703125" style="1" customWidth="1"/>
    <col min="175" max="175" width="22.5703125" style="1" customWidth="1"/>
    <col min="176" max="176" width="17.5703125" style="1" customWidth="1"/>
    <col min="177" max="177" width="18.5703125" style="1" customWidth="1"/>
    <col min="178" max="178" width="19.85546875" style="1" customWidth="1"/>
    <col min="179" max="179" width="18.5703125" style="1" customWidth="1"/>
    <col min="180" max="180" width="30.140625" style="1" customWidth="1"/>
    <col min="181" max="181" width="40.42578125" style="1" customWidth="1"/>
    <col min="182" max="182" width="23.5703125" style="1" customWidth="1"/>
    <col min="183" max="183" width="21.42578125" style="1" customWidth="1"/>
    <col min="184" max="184" width="23.85546875" style="1" customWidth="1"/>
    <col min="185" max="186" width="0" style="1" hidden="1" customWidth="1"/>
    <col min="187" max="16384" width="9.140625" style="1"/>
  </cols>
  <sheetData>
    <row r="1" spans="1:17" ht="19.5" customHeight="1">
      <c r="M1" s="31" t="s">
        <v>19</v>
      </c>
      <c r="N1" s="31"/>
      <c r="O1" s="31"/>
      <c r="P1" s="31"/>
      <c r="Q1" s="31"/>
    </row>
    <row r="2" spans="1:17" ht="39" customHeight="1">
      <c r="A2" s="32" t="s">
        <v>20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39" customHeight="1">
      <c r="A3" s="33" t="s">
        <v>0</v>
      </c>
      <c r="B3" s="34" t="s">
        <v>13</v>
      </c>
      <c r="C3" s="36" t="s">
        <v>21</v>
      </c>
      <c r="D3" s="35" t="s">
        <v>2</v>
      </c>
      <c r="E3" s="35" t="s">
        <v>1</v>
      </c>
      <c r="F3" s="38" t="s">
        <v>12</v>
      </c>
      <c r="G3" s="39"/>
      <c r="H3" s="40"/>
      <c r="I3" s="41" t="s">
        <v>23</v>
      </c>
      <c r="J3" s="42"/>
      <c r="K3" s="42"/>
      <c r="L3" s="43" t="s">
        <v>22</v>
      </c>
      <c r="M3" s="44"/>
      <c r="N3" s="44"/>
      <c r="O3" s="44"/>
    </row>
    <row r="4" spans="1:17" ht="163.5" customHeight="1">
      <c r="A4" s="33"/>
      <c r="B4" s="35"/>
      <c r="C4" s="37"/>
      <c r="D4" s="37"/>
      <c r="E4" s="37"/>
      <c r="F4" s="23" t="s">
        <v>9</v>
      </c>
      <c r="G4" s="23" t="s">
        <v>10</v>
      </c>
      <c r="H4" s="23" t="s">
        <v>11</v>
      </c>
      <c r="I4" s="2" t="s">
        <v>3</v>
      </c>
      <c r="J4" s="2" t="s">
        <v>4</v>
      </c>
      <c r="K4" s="26" t="s">
        <v>14</v>
      </c>
      <c r="L4" s="28" t="s">
        <v>24</v>
      </c>
      <c r="M4" s="3" t="s">
        <v>5</v>
      </c>
      <c r="N4" s="3" t="s">
        <v>6</v>
      </c>
      <c r="O4" s="3" t="s">
        <v>25</v>
      </c>
    </row>
    <row r="5" spans="1:17" s="10" customFormat="1" ht="31.5">
      <c r="A5" s="18">
        <v>1</v>
      </c>
      <c r="B5" s="15" t="s">
        <v>15</v>
      </c>
      <c r="C5" s="16" t="s">
        <v>8</v>
      </c>
      <c r="D5" s="17" t="s">
        <v>16</v>
      </c>
      <c r="E5" s="24">
        <v>25000</v>
      </c>
      <c r="F5" s="19">
        <v>60</v>
      </c>
      <c r="G5" s="19">
        <v>56.4</v>
      </c>
      <c r="H5" s="19">
        <v>62</v>
      </c>
      <c r="I5" s="8">
        <f>(F5+G5+H5)/3</f>
        <v>59.466666666666669</v>
      </c>
      <c r="J5" s="9">
        <f>SQRT(((SUM((POWER(H5-I5,2)),(POWER(G5-I5,2)),(POWER(F5-I5,2)))/(COLUMNS(F5:H5)-1))))</f>
        <v>2.8378395538390357</v>
      </c>
      <c r="K5" s="21">
        <f>J5/I5*100</f>
        <v>4.7721517160970333</v>
      </c>
      <c r="L5" s="8">
        <f>((E5/3)*(SUM(F5:H5)))</f>
        <v>1486666.6666666667</v>
      </c>
      <c r="M5" s="22">
        <f>L5/E5</f>
        <v>59.466666666666669</v>
      </c>
      <c r="N5" s="8">
        <f>ROUNDDOWN(M5,2)</f>
        <v>59.46</v>
      </c>
      <c r="O5" s="8">
        <f>ROUNDDOWN(N5*E5,0)</f>
        <v>1486500</v>
      </c>
    </row>
    <row r="6" spans="1:17" s="10" customFormat="1" ht="31.5">
      <c r="A6" s="25">
        <v>2</v>
      </c>
      <c r="B6" s="15" t="s">
        <v>17</v>
      </c>
      <c r="C6" s="16" t="s">
        <v>8</v>
      </c>
      <c r="D6" s="17" t="s">
        <v>16</v>
      </c>
      <c r="E6" s="24">
        <v>2000</v>
      </c>
      <c r="F6" s="19">
        <v>70</v>
      </c>
      <c r="G6" s="19">
        <v>64.400000000000006</v>
      </c>
      <c r="H6" s="19">
        <v>72</v>
      </c>
      <c r="I6" s="8">
        <f>(F6+G6+H6)/3</f>
        <v>68.8</v>
      </c>
      <c r="J6" s="9">
        <f>SQRT(((SUM((POWER(H6-I6,2)),(POWER(G6-I6,2)),(POWER(F6-I6,2)))/(COLUMNS(F6:H6)-1))))</f>
        <v>3.9395431207184388</v>
      </c>
      <c r="K6" s="21">
        <f t="shared" ref="K6" si="0">J6/I6*100</f>
        <v>5.7260801173233125</v>
      </c>
      <c r="L6" s="8">
        <f>((E6/3)*(SUM(F6:H6)))</f>
        <v>137600</v>
      </c>
      <c r="M6" s="22">
        <f>L6/E6</f>
        <v>68.8</v>
      </c>
      <c r="N6" s="8">
        <f t="shared" ref="N6:N7" si="1">ROUNDDOWN(M6,2)</f>
        <v>68.8</v>
      </c>
      <c r="O6" s="8">
        <f>ROUNDDOWN(N6*E6,0)</f>
        <v>137600</v>
      </c>
    </row>
    <row r="7" spans="1:17" s="10" customFormat="1" ht="31.5">
      <c r="A7" s="25">
        <v>3</v>
      </c>
      <c r="B7" s="15" t="s">
        <v>32</v>
      </c>
      <c r="C7" s="16" t="s">
        <v>8</v>
      </c>
      <c r="D7" s="17" t="s">
        <v>16</v>
      </c>
      <c r="E7" s="24">
        <v>34000</v>
      </c>
      <c r="F7" s="19">
        <v>82.5</v>
      </c>
      <c r="G7" s="19">
        <v>76.400000000000006</v>
      </c>
      <c r="H7" s="19">
        <v>83</v>
      </c>
      <c r="I7" s="8">
        <f>(F7+G7+H7)/3</f>
        <v>80.63333333333334</v>
      </c>
      <c r="J7" s="9">
        <f>SQRT(((SUM((POWER(H7-I7,2)),(POWER(G7-I7,2)),(POWER(F7-I7,2)))/(COLUMNS(F7:H7)-1))))</f>
        <v>3.6746881953892783</v>
      </c>
      <c r="K7" s="21">
        <f>J7/I7*100</f>
        <v>4.5572817636080334</v>
      </c>
      <c r="L7" s="8">
        <f>((E7/3)*(SUM(F7:H7)))</f>
        <v>2741533.3333333335</v>
      </c>
      <c r="M7" s="22">
        <f>L7/E7</f>
        <v>80.63333333333334</v>
      </c>
      <c r="N7" s="8">
        <f t="shared" si="1"/>
        <v>80.63</v>
      </c>
      <c r="O7" s="8">
        <f>ROUNDDOWN(N7*E7,0)</f>
        <v>2741420</v>
      </c>
    </row>
    <row r="8" spans="1:17" s="10" customFormat="1" ht="31.5">
      <c r="A8" s="25">
        <v>4</v>
      </c>
      <c r="B8" s="15" t="s">
        <v>30</v>
      </c>
      <c r="C8" s="16" t="s">
        <v>8</v>
      </c>
      <c r="D8" s="17" t="s">
        <v>16</v>
      </c>
      <c r="E8" s="24">
        <v>200</v>
      </c>
      <c r="F8" s="19">
        <v>205</v>
      </c>
      <c r="G8" s="19">
        <v>180</v>
      </c>
      <c r="H8" s="19">
        <v>219</v>
      </c>
      <c r="I8" s="8">
        <f>(F8+G8+H8)/3</f>
        <v>201.33333333333334</v>
      </c>
      <c r="J8" s="21">
        <f>SQRT(((SUM((POWER(H8-I8,2)),(POWER(G8-I8,2)),(POWER(F8-I8,2)))/(COLUMNS(F8:H8)-1))))</f>
        <v>19.756855350316592</v>
      </c>
      <c r="K8" s="21">
        <f>J8/I8*100</f>
        <v>9.8130076243294333</v>
      </c>
      <c r="L8" s="8">
        <f>((E8/3)*(SUM(F8:H8)))</f>
        <v>40266.666666666672</v>
      </c>
      <c r="M8" s="22">
        <f>L8/E8</f>
        <v>201.33333333333337</v>
      </c>
      <c r="N8" s="8">
        <f t="shared" ref="N8" si="2">ROUNDDOWN(M8,2)</f>
        <v>201.33</v>
      </c>
      <c r="O8" s="8">
        <f>ROUNDDOWN(N8*E8,0)</f>
        <v>40266</v>
      </c>
    </row>
    <row r="9" spans="1:17" s="10" customFormat="1" ht="31.5">
      <c r="A9" s="29">
        <v>5</v>
      </c>
      <c r="B9" s="30" t="s">
        <v>31</v>
      </c>
      <c r="C9" s="16" t="s">
        <v>8</v>
      </c>
      <c r="D9" s="17" t="s">
        <v>16</v>
      </c>
      <c r="E9" s="24">
        <v>50</v>
      </c>
      <c r="F9" s="19">
        <v>198</v>
      </c>
      <c r="G9" s="19">
        <v>175</v>
      </c>
      <c r="H9" s="19">
        <v>164</v>
      </c>
      <c r="I9" s="8">
        <f>(F9+G9+H9)/3</f>
        <v>179</v>
      </c>
      <c r="J9" s="21">
        <f>SQRT(((SUM((POWER(H9-I9,2)),(POWER(G9-I9,2)),(POWER(F9-I9,2)))/(COLUMNS(F9:H9)-1))))</f>
        <v>17.349351572897472</v>
      </c>
      <c r="K9" s="21">
        <f>J9/I9*100</f>
        <v>9.6923751803896501</v>
      </c>
      <c r="L9" s="8">
        <f>((E9/3)*(SUM(F9:H9)))</f>
        <v>8950</v>
      </c>
      <c r="M9" s="22">
        <f>L9/E9</f>
        <v>179</v>
      </c>
      <c r="N9" s="8">
        <f t="shared" ref="N9" si="3">ROUNDDOWN(M9,2)</f>
        <v>179</v>
      </c>
      <c r="O9" s="8">
        <f>ROUNDDOWN(N9*E9,0)</f>
        <v>8950</v>
      </c>
    </row>
    <row r="10" spans="1:17">
      <c r="K10" s="27">
        <f>AVERAGE(K5:K7)</f>
        <v>5.018504532342793</v>
      </c>
      <c r="L10" s="13"/>
      <c r="O10" s="50">
        <f>SUM(O5:Q9)</f>
        <v>4414736</v>
      </c>
    </row>
    <row r="11" spans="1:17" ht="20.25">
      <c r="A11" s="49" t="s">
        <v>26</v>
      </c>
      <c r="B11" s="49"/>
      <c r="C11" s="49"/>
      <c r="D11" s="49"/>
      <c r="E11" s="49"/>
      <c r="F11" s="49"/>
      <c r="G11" s="49"/>
      <c r="H11" s="49"/>
      <c r="I11" s="49"/>
      <c r="J11" s="49"/>
      <c r="K11" s="20">
        <f>SUM(O5:Q9)</f>
        <v>4414736</v>
      </c>
      <c r="L11" s="4" t="s">
        <v>7</v>
      </c>
      <c r="M11" s="5"/>
      <c r="N11" s="5"/>
      <c r="O11" s="14"/>
      <c r="P11" s="5"/>
      <c r="Q11" s="6"/>
    </row>
    <row r="12" spans="1:17" ht="18.75" customHeight="1">
      <c r="A12" s="46" t="s">
        <v>27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</row>
    <row r="13" spans="1:17" ht="18.75" customHeight="1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7" ht="18.75" customHeight="1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</row>
    <row r="15" spans="1:17" ht="45.75" customHeigh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</row>
    <row r="16" spans="1:17" ht="39.75" customHeight="1">
      <c r="A16" s="48" t="s">
        <v>28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7"/>
      <c r="M16" s="7"/>
      <c r="N16" s="7"/>
      <c r="O16" s="7"/>
      <c r="P16" s="7"/>
      <c r="Q16" s="7"/>
    </row>
    <row r="17" spans="1:17" ht="75.75" customHeight="1">
      <c r="A17" s="47" t="s">
        <v>29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7"/>
      <c r="N17" s="7"/>
      <c r="O17" s="7"/>
      <c r="P17" s="7"/>
      <c r="Q17" s="7"/>
    </row>
    <row r="18" spans="1:17" ht="18.7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18.75" customHeight="1">
      <c r="A19" s="7"/>
      <c r="B19" s="45" t="s">
        <v>18</v>
      </c>
      <c r="C19" s="45"/>
      <c r="D19" s="45"/>
      <c r="E19" s="45"/>
      <c r="F19" s="45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18.75">
      <c r="A20" s="7"/>
      <c r="B20" s="11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18.75">
      <c r="A21" s="7"/>
      <c r="B21" s="11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5">
      <c r="B22" s="12"/>
    </row>
    <row r="23" spans="1:17" ht="15">
      <c r="B23" s="12"/>
    </row>
    <row r="24" spans="1:17" ht="15">
      <c r="B24" s="12"/>
    </row>
    <row r="25" spans="1:17" ht="15">
      <c r="B25" s="12"/>
    </row>
    <row r="26" spans="1:17" ht="15">
      <c r="B26" s="12"/>
    </row>
    <row r="27" spans="1:17" ht="15">
      <c r="B27" s="12"/>
    </row>
    <row r="28" spans="1:17" ht="15">
      <c r="B28" s="12"/>
    </row>
    <row r="29" spans="1:17" ht="15">
      <c r="B29" s="12"/>
    </row>
  </sheetData>
  <mergeCells count="15">
    <mergeCell ref="B19:F19"/>
    <mergeCell ref="A12:Q15"/>
    <mergeCell ref="A17:L17"/>
    <mergeCell ref="A16:K16"/>
    <mergeCell ref="A11:J11"/>
    <mergeCell ref="M1:Q1"/>
    <mergeCell ref="A2:Q2"/>
    <mergeCell ref="A3:A4"/>
    <mergeCell ref="B3:B4"/>
    <mergeCell ref="C3:C4"/>
    <mergeCell ref="D3:D4"/>
    <mergeCell ref="E3:E4"/>
    <mergeCell ref="F3:H3"/>
    <mergeCell ref="I3:K3"/>
    <mergeCell ref="L3:O3"/>
  </mergeCells>
  <phoneticPr fontId="0" type="noConversion"/>
  <pageMargins left="0.31496062992125984" right="0.11811023622047245" top="0.15748031496062992" bottom="0.15748031496062992" header="0.31496062992125984" footer="0.31496062992125984"/>
  <pageSetup paperSize="9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Прил1Расчет НМЦК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2024-08-22T09:59:24Z</dcterms:modified>
</cp:coreProperties>
</file>