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720" yWindow="705" windowWidth="19950" windowHeight="12195"/>
  </bookViews>
  <sheets>
    <sheet name="НМЦК" sheetId="1" r:id="rId1"/>
  </sheets>
  <definedNames>
    <definedName name="_Hlk99372650" localSheetId="0">НМЦК!#REF!</definedName>
    <definedName name="_xlnm._FilterDatabase" localSheetId="0" hidden="1">НМЦК!$A$4:$M$4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L13" s="1"/>
  <c r="M13" s="1"/>
  <c r="I14"/>
  <c r="I15"/>
  <c r="I16"/>
  <c r="I17"/>
  <c r="L6"/>
  <c r="M6" s="1"/>
  <c r="L7"/>
  <c r="M7" s="1"/>
  <c r="L8"/>
  <c r="M8" s="1"/>
  <c r="L9"/>
  <c r="M9" s="1"/>
  <c r="L10"/>
  <c r="M10" s="1"/>
  <c r="L11"/>
  <c r="M11" s="1"/>
  <c r="L12"/>
  <c r="M12" s="1"/>
  <c r="L14"/>
  <c r="M14" s="1"/>
  <c r="L15"/>
  <c r="M15" s="1"/>
  <c r="L16"/>
  <c r="M16" s="1"/>
  <c r="L17"/>
  <c r="M17" s="1"/>
  <c r="J6"/>
  <c r="K6" s="1"/>
  <c r="J7"/>
  <c r="J8"/>
  <c r="J9"/>
  <c r="J10"/>
  <c r="J11"/>
  <c r="J12"/>
  <c r="K12" s="1"/>
  <c r="J13"/>
  <c r="J14"/>
  <c r="K14" s="1"/>
  <c r="J15"/>
  <c r="J16"/>
  <c r="J17"/>
  <c r="I5"/>
  <c r="L5" s="1"/>
  <c r="M5" s="1"/>
  <c r="J5"/>
  <c r="K5" l="1"/>
  <c r="K17"/>
  <c r="K8"/>
  <c r="K13"/>
  <c r="K7"/>
  <c r="K16"/>
  <c r="K11"/>
  <c r="K9"/>
  <c r="K10"/>
  <c r="K15"/>
  <c r="M18" l="1"/>
</calcChain>
</file>

<file path=xl/sharedStrings.xml><?xml version="1.0" encoding="utf-8"?>
<sst xmlns="http://schemas.openxmlformats.org/spreadsheetml/2006/main" count="55" uniqueCount="31">
  <si>
    <t xml:space="preserve">Цена за единицу товара, работы, услуги (рублей)  </t>
  </si>
  <si>
    <t>Наименование товара, работы, услуги, входящих в предмет закупки</t>
  </si>
  <si>
    <t>Единица измерения</t>
  </si>
  <si>
    <t>Количество</t>
  </si>
  <si>
    <t>Источник № 1</t>
  </si>
  <si>
    <t>Источник № 2</t>
  </si>
  <si>
    <t>Источник № 3</t>
  </si>
  <si>
    <t>Среднее арифметическое значение, руб.</t>
  </si>
  <si>
    <t>Среднее квадратическое отклонение</t>
  </si>
  <si>
    <t xml:space="preserve">Расчет коэффициента вариации 
цен  
</t>
  </si>
  <si>
    <t>Среднее арифметическое значение, руб., округлённое</t>
  </si>
  <si>
    <t>НМЦД</t>
  </si>
  <si>
    <t>шт</t>
  </si>
  <si>
    <t>ИТОГО:</t>
  </si>
  <si>
    <t>Номер
строки</t>
  </si>
  <si>
    <t>29.32.30.390</t>
  </si>
  <si>
    <t>Колесо натяжное в сборе (левое) 50-21-305-05СП</t>
  </si>
  <si>
    <t>Колесо натяжное в сборе (правое) 50-21-306-05СП</t>
  </si>
  <si>
    <t>Механизм натяжения 50-21-420СП</t>
  </si>
  <si>
    <t>Сервомеханизм сцепления 50-15-118СП</t>
  </si>
  <si>
    <t>Фрикцион бортовой 24-16-102СП</t>
  </si>
  <si>
    <t>Фрикцион бортовой 24-16-101 СП</t>
  </si>
  <si>
    <t>Турбокомпрессор ТК? 8,5 С (51-54-1 СП) ГОСТ Р 53637-2009</t>
  </si>
  <si>
    <t>Прокладка 51-02-107-0106медн</t>
  </si>
  <si>
    <t>Кольцо с трубкой (бочата) 700-40-9163</t>
  </si>
  <si>
    <t>Гидрораспределитель Р 160-3/1-111</t>
  </si>
  <si>
    <t>Вилка 17375</t>
  </si>
  <si>
    <t>Гайка 17377</t>
  </si>
  <si>
    <r>
      <t xml:space="preserve">1.  НМЦД  рассчитана в воответствии с положением о закупке товаров, работ, услуг заказчика и составляет: </t>
    </r>
    <r>
      <rPr>
        <b/>
        <sz val="10"/>
        <rFont val="Times New Roman"/>
        <family val="1"/>
        <charset val="204"/>
      </rPr>
      <t xml:space="preserve"> 649 771,59</t>
    </r>
    <r>
      <rPr>
        <sz val="10"/>
        <rFont val="Times New Roman"/>
        <family val="1"/>
        <charset val="204"/>
      </rPr>
      <t xml:space="preserve"> рублей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Начальник отдела закупок              _____________________   Смаилова С.А.
                                                           (подпись)               (расшифровка)    </t>
    </r>
  </si>
  <si>
    <t>Обоснование начальной (максимальной) цены договора на поставку автозапчастей</t>
  </si>
  <si>
    <t>Муфта сцепления 18-14-4СП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</si>
</sst>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\ _₽"/>
  </numFmts>
  <fonts count="10">
    <font>
      <sz val="10"/>
      <color theme="1"/>
      <name val="Arial"/>
    </font>
    <font>
      <sz val="10"/>
      <name val="Arial Cyr"/>
    </font>
    <font>
      <sz val="10"/>
      <name val="Arial"/>
    </font>
    <font>
      <sz val="11"/>
      <color theme="1"/>
      <name val="Calibri"/>
      <scheme val="minor"/>
    </font>
    <font>
      <sz val="11"/>
      <name val="Calibri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9" fontId="2" fillId="0" borderId="0" applyFont="0" applyFill="0" applyBorder="0" applyProtection="0"/>
    <xf numFmtId="164" fontId="2" fillId="0" borderId="0" applyFont="0" applyFill="0" applyBorder="0" applyProtection="0"/>
    <xf numFmtId="0" fontId="3" fillId="0" borderId="0"/>
    <xf numFmtId="0" fontId="4" fillId="0" borderId="0"/>
    <xf numFmtId="43" fontId="3" fillId="0" borderId="0" applyFont="0" applyFill="0" applyBorder="0" applyProtection="0"/>
    <xf numFmtId="43" fontId="4" fillId="0" borderId="0" applyFont="0" applyFill="0" applyBorder="0" applyProtection="0"/>
    <xf numFmtId="0" fontId="4" fillId="0" borderId="0"/>
    <xf numFmtId="0" fontId="4" fillId="0" borderId="0"/>
    <xf numFmtId="43" fontId="4" fillId="0" borderId="0" applyFont="0" applyFill="0" applyBorder="0" applyProtection="0"/>
    <xf numFmtId="43" fontId="4" fillId="0" borderId="0" applyFont="0" applyFill="0" applyBorder="0" applyProtection="0"/>
  </cellStyleXfs>
  <cellXfs count="40">
    <xf numFmtId="0" fontId="0" fillId="0" borderId="0" xfId="0"/>
    <xf numFmtId="0" fontId="6" fillId="0" borderId="1" xfId="0" applyFont="1" applyBorder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/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/>
    </xf>
    <xf numFmtId="10" fontId="8" fillId="2" borderId="4" xfId="2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/>
    </xf>
    <xf numFmtId="10" fontId="8" fillId="2" borderId="5" xfId="2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/>
    <xf numFmtId="4" fontId="7" fillId="2" borderId="5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2" fontId="7" fillId="2" borderId="0" xfId="3" applyNumberFormat="1" applyFont="1" applyFill="1" applyAlignment="1">
      <alignment horizontal="right" vertical="center" wrapText="1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9" fillId="0" borderId="3" xfId="4" applyNumberFormat="1" applyFont="1" applyBorder="1" applyAlignment="1">
      <alignment vertical="center"/>
    </xf>
    <xf numFmtId="165" fontId="6" fillId="0" borderId="4" xfId="0" applyNumberFormat="1" applyFont="1" applyBorder="1" applyAlignment="1">
      <alignment horizontal="right" vertical="center"/>
    </xf>
    <xf numFmtId="165" fontId="9" fillId="0" borderId="4" xfId="0" applyNumberFormat="1" applyFont="1" applyBorder="1"/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2" fontId="7" fillId="2" borderId="6" xfId="3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2 2" xfId="5"/>
    <cellStyle name="Обычный 3" xfId="4"/>
    <cellStyle name="Обычный 3 2" xfId="9"/>
    <cellStyle name="Обычный 4" xfId="8"/>
    <cellStyle name="Процентный" xfId="2" builtinId="5"/>
    <cellStyle name="Финансовый" xfId="3" builtinId="3"/>
    <cellStyle name="Финансовый 2" xfId="7"/>
    <cellStyle name="Финансовый 2 2" xfId="10"/>
    <cellStyle name="Финансовый 3" xfId="6"/>
    <cellStyle name="Финансовый 3 2" xfId="11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0"/>
  <sheetViews>
    <sheetView tabSelected="1" zoomScale="78" workbookViewId="0">
      <selection activeCell="C17" sqref="C17"/>
    </sheetView>
  </sheetViews>
  <sheetFormatPr defaultColWidth="19.28515625" defaultRowHeight="12.75"/>
  <cols>
    <col min="1" max="1" width="6.85546875" style="3" bestFit="1" customWidth="1"/>
    <col min="2" max="2" width="16" style="12" customWidth="1"/>
    <col min="3" max="3" width="53.7109375" style="4" customWidth="1"/>
    <col min="4" max="4" width="10" style="29" bestFit="1" customWidth="1"/>
    <col min="5" max="5" width="11.140625" style="3" bestFit="1" customWidth="1"/>
    <col min="6" max="7" width="13.5703125" style="28" bestFit="1" customWidth="1"/>
    <col min="8" max="8" width="13.5703125" style="2" bestFit="1" customWidth="1"/>
    <col min="9" max="9" width="15.28515625" style="5" bestFit="1" customWidth="1"/>
    <col min="10" max="10" width="12.5703125" style="5" customWidth="1"/>
    <col min="11" max="11" width="13.7109375" style="2" bestFit="1" customWidth="1"/>
    <col min="12" max="12" width="13.85546875" style="5" customWidth="1"/>
    <col min="13" max="13" width="16.140625" style="2" customWidth="1"/>
    <col min="14" max="17" width="19.28515625" style="2" hidden="1" customWidth="1"/>
    <col min="18" max="18" width="0" style="2" hidden="1" customWidth="1"/>
    <col min="19" max="16384" width="19.28515625" style="2"/>
  </cols>
  <sheetData>
    <row r="2" spans="1:19" ht="48.75" customHeight="1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9">
      <c r="F3" s="35" t="s">
        <v>0</v>
      </c>
      <c r="G3" s="36"/>
      <c r="H3" s="36"/>
      <c r="I3" s="37"/>
    </row>
    <row r="4" spans="1:19" ht="63.75">
      <c r="A4" s="6" t="s">
        <v>14</v>
      </c>
      <c r="B4" s="6"/>
      <c r="C4" s="7" t="s">
        <v>1</v>
      </c>
      <c r="D4" s="8" t="s">
        <v>2</v>
      </c>
      <c r="E4" s="7" t="s">
        <v>3</v>
      </c>
      <c r="F4" s="8" t="s">
        <v>4</v>
      </c>
      <c r="G4" s="9" t="s">
        <v>5</v>
      </c>
      <c r="H4" s="9" t="s">
        <v>6</v>
      </c>
      <c r="I4" s="10" t="s">
        <v>7</v>
      </c>
      <c r="J4" s="10" t="s">
        <v>8</v>
      </c>
      <c r="K4" s="6" t="s">
        <v>9</v>
      </c>
      <c r="L4" s="10" t="s">
        <v>10</v>
      </c>
      <c r="M4" s="6" t="s">
        <v>11</v>
      </c>
      <c r="N4" s="11"/>
      <c r="S4" s="12"/>
    </row>
    <row r="5" spans="1:19">
      <c r="A5" s="6">
        <v>1</v>
      </c>
      <c r="B5" s="13" t="s">
        <v>15</v>
      </c>
      <c r="C5" s="1" t="s">
        <v>16</v>
      </c>
      <c r="D5" s="30" t="s">
        <v>12</v>
      </c>
      <c r="E5" s="30">
        <v>2</v>
      </c>
      <c r="F5" s="32">
        <v>74740</v>
      </c>
      <c r="G5" s="31">
        <v>82960</v>
      </c>
      <c r="H5" s="33">
        <v>78677</v>
      </c>
      <c r="I5" s="14">
        <f t="shared" ref="I5:I17" si="0">AVERAGE(F5:H5)</f>
        <v>78792.333333333328</v>
      </c>
      <c r="J5" s="15">
        <f t="shared" ref="J5" si="1">STDEV(F5:H5)</f>
        <v>4111.2134867133</v>
      </c>
      <c r="K5" s="16">
        <f t="shared" ref="K5" si="2">J5/I5</f>
        <v>5.217783650752781E-2</v>
      </c>
      <c r="L5" s="17">
        <f t="shared" ref="L5" si="3">ROUND(I5,2)</f>
        <v>78792.33</v>
      </c>
      <c r="M5" s="17">
        <f t="shared" ref="M5" si="4">L5*E5</f>
        <v>157584.66</v>
      </c>
      <c r="N5" s="11"/>
      <c r="S5" s="12"/>
    </row>
    <row r="6" spans="1:19">
      <c r="A6" s="6">
        <v>2</v>
      </c>
      <c r="B6" s="13" t="s">
        <v>15</v>
      </c>
      <c r="C6" s="1" t="s">
        <v>17</v>
      </c>
      <c r="D6" s="30" t="s">
        <v>12</v>
      </c>
      <c r="E6" s="30">
        <v>2</v>
      </c>
      <c r="F6" s="32">
        <v>74740</v>
      </c>
      <c r="G6" s="31">
        <v>82960</v>
      </c>
      <c r="H6" s="33">
        <v>78677</v>
      </c>
      <c r="I6" s="14">
        <f t="shared" si="0"/>
        <v>78792.333333333328</v>
      </c>
      <c r="J6" s="15">
        <f t="shared" ref="J6:J17" si="5">STDEV(F6:H6)</f>
        <v>4111.2134867133</v>
      </c>
      <c r="K6" s="16">
        <f t="shared" ref="K6:K17" si="6">J6/I6</f>
        <v>5.217783650752781E-2</v>
      </c>
      <c r="L6" s="17">
        <f t="shared" ref="L6:L17" si="7">ROUND(I6,2)</f>
        <v>78792.33</v>
      </c>
      <c r="M6" s="17">
        <f t="shared" ref="M6:M17" si="8">L6*E6</f>
        <v>157584.66</v>
      </c>
      <c r="N6" s="11"/>
      <c r="S6" s="12"/>
    </row>
    <row r="7" spans="1:19">
      <c r="A7" s="6">
        <v>3</v>
      </c>
      <c r="B7" s="13" t="s">
        <v>15</v>
      </c>
      <c r="C7" s="1" t="s">
        <v>30</v>
      </c>
      <c r="D7" s="30" t="s">
        <v>12</v>
      </c>
      <c r="E7" s="30">
        <v>1</v>
      </c>
      <c r="F7" s="32">
        <v>87700</v>
      </c>
      <c r="G7" s="31">
        <v>97345</v>
      </c>
      <c r="H7" s="33">
        <v>92340</v>
      </c>
      <c r="I7" s="14">
        <f t="shared" si="0"/>
        <v>92461.666666666672</v>
      </c>
      <c r="J7" s="15">
        <f t="shared" si="5"/>
        <v>4823.6509340263556</v>
      </c>
      <c r="K7" s="16">
        <f t="shared" si="6"/>
        <v>5.2169197332512809E-2</v>
      </c>
      <c r="L7" s="17">
        <f t="shared" si="7"/>
        <v>92461.67</v>
      </c>
      <c r="M7" s="17">
        <f t="shared" si="8"/>
        <v>92461.67</v>
      </c>
      <c r="N7" s="11"/>
      <c r="S7" s="12"/>
    </row>
    <row r="8" spans="1:19">
      <c r="A8" s="6">
        <v>4</v>
      </c>
      <c r="B8" s="13" t="s">
        <v>15</v>
      </c>
      <c r="C8" s="1" t="s">
        <v>18</v>
      </c>
      <c r="D8" s="30" t="s">
        <v>12</v>
      </c>
      <c r="E8" s="30">
        <v>4</v>
      </c>
      <c r="F8" s="32">
        <v>7585</v>
      </c>
      <c r="G8" s="31">
        <v>8420</v>
      </c>
      <c r="H8" s="33">
        <v>7903</v>
      </c>
      <c r="I8" s="14">
        <f t="shared" si="0"/>
        <v>7969.333333333333</v>
      </c>
      <c r="J8" s="15">
        <f t="shared" si="5"/>
        <v>421.43366421458711</v>
      </c>
      <c r="K8" s="16">
        <f t="shared" si="6"/>
        <v>5.2881922061392063E-2</v>
      </c>
      <c r="L8" s="17">
        <f t="shared" si="7"/>
        <v>7969.33</v>
      </c>
      <c r="M8" s="17">
        <f t="shared" si="8"/>
        <v>31877.32</v>
      </c>
      <c r="N8" s="11"/>
      <c r="S8" s="12"/>
    </row>
    <row r="9" spans="1:19">
      <c r="A9" s="6">
        <v>5</v>
      </c>
      <c r="B9" s="13" t="s">
        <v>15</v>
      </c>
      <c r="C9" s="1" t="s">
        <v>19</v>
      </c>
      <c r="D9" s="30" t="s">
        <v>12</v>
      </c>
      <c r="E9" s="30">
        <v>1</v>
      </c>
      <c r="F9" s="32">
        <v>23520</v>
      </c>
      <c r="G9" s="31">
        <v>26105</v>
      </c>
      <c r="H9" s="33">
        <v>24503</v>
      </c>
      <c r="I9" s="14">
        <f t="shared" si="0"/>
        <v>24709.333333333332</v>
      </c>
      <c r="J9" s="15">
        <f t="shared" si="5"/>
        <v>1304.7935979814331</v>
      </c>
      <c r="K9" s="16">
        <f t="shared" si="6"/>
        <v>5.2805698169980299E-2</v>
      </c>
      <c r="L9" s="17">
        <f t="shared" si="7"/>
        <v>24709.33</v>
      </c>
      <c r="M9" s="17">
        <f t="shared" si="8"/>
        <v>24709.33</v>
      </c>
      <c r="N9" s="11"/>
      <c r="S9" s="12"/>
    </row>
    <row r="10" spans="1:19">
      <c r="A10" s="6">
        <v>6</v>
      </c>
      <c r="B10" s="13" t="s">
        <v>15</v>
      </c>
      <c r="C10" s="1" t="s">
        <v>20</v>
      </c>
      <c r="D10" s="30" t="s">
        <v>12</v>
      </c>
      <c r="E10" s="30">
        <v>1</v>
      </c>
      <c r="F10" s="32">
        <v>46730</v>
      </c>
      <c r="G10" s="31">
        <v>51870</v>
      </c>
      <c r="H10" s="33">
        <v>49189</v>
      </c>
      <c r="I10" s="14">
        <f t="shared" si="0"/>
        <v>49263</v>
      </c>
      <c r="J10" s="15">
        <f t="shared" si="5"/>
        <v>2570.7989030649596</v>
      </c>
      <c r="K10" s="16">
        <f t="shared" si="6"/>
        <v>5.2185187728416044E-2</v>
      </c>
      <c r="L10" s="17">
        <f t="shared" si="7"/>
        <v>49263</v>
      </c>
      <c r="M10" s="17">
        <f t="shared" si="8"/>
        <v>49263</v>
      </c>
      <c r="N10" s="11"/>
      <c r="S10" s="12"/>
    </row>
    <row r="11" spans="1:19">
      <c r="A11" s="6">
        <v>7</v>
      </c>
      <c r="B11" s="13" t="s">
        <v>15</v>
      </c>
      <c r="C11" s="1" t="s">
        <v>21</v>
      </c>
      <c r="D11" s="30" t="s">
        <v>12</v>
      </c>
      <c r="E11" s="30">
        <v>1</v>
      </c>
      <c r="F11" s="32">
        <v>46730</v>
      </c>
      <c r="G11" s="31">
        <v>51870</v>
      </c>
      <c r="H11" s="33">
        <v>49483</v>
      </c>
      <c r="I11" s="14">
        <f t="shared" si="0"/>
        <v>49361</v>
      </c>
      <c r="J11" s="15">
        <f t="shared" si="5"/>
        <v>2572.170873017576</v>
      </c>
      <c r="K11" s="16">
        <f t="shared" si="6"/>
        <v>5.2109375276383707E-2</v>
      </c>
      <c r="L11" s="17">
        <f t="shared" si="7"/>
        <v>49361</v>
      </c>
      <c r="M11" s="17">
        <f t="shared" si="8"/>
        <v>49361</v>
      </c>
      <c r="N11" s="11"/>
      <c r="S11" s="12"/>
    </row>
    <row r="12" spans="1:19">
      <c r="A12" s="6">
        <v>8</v>
      </c>
      <c r="B12" s="13" t="s">
        <v>15</v>
      </c>
      <c r="C12" s="1" t="s">
        <v>22</v>
      </c>
      <c r="D12" s="30" t="s">
        <v>12</v>
      </c>
      <c r="E12" s="30">
        <v>1</v>
      </c>
      <c r="F12" s="32">
        <v>29000</v>
      </c>
      <c r="G12" s="31">
        <v>32190</v>
      </c>
      <c r="H12" s="33">
        <v>29809</v>
      </c>
      <c r="I12" s="14">
        <f t="shared" si="0"/>
        <v>30333</v>
      </c>
      <c r="J12" s="15">
        <f t="shared" si="5"/>
        <v>1658.2994301392014</v>
      </c>
      <c r="K12" s="16">
        <f t="shared" si="6"/>
        <v>5.4669812749784108E-2</v>
      </c>
      <c r="L12" s="17">
        <f t="shared" si="7"/>
        <v>30333</v>
      </c>
      <c r="M12" s="17">
        <f t="shared" si="8"/>
        <v>30333</v>
      </c>
      <c r="N12" s="11"/>
      <c r="S12" s="12"/>
    </row>
    <row r="13" spans="1:19">
      <c r="A13" s="6">
        <v>9</v>
      </c>
      <c r="B13" s="13" t="s">
        <v>15</v>
      </c>
      <c r="C13" s="1" t="s">
        <v>23</v>
      </c>
      <c r="D13" s="30" t="s">
        <v>12</v>
      </c>
      <c r="E13" s="30">
        <v>4</v>
      </c>
      <c r="F13" s="32">
        <v>1565</v>
      </c>
      <c r="G13" s="31">
        <v>1735</v>
      </c>
      <c r="H13" s="33">
        <v>1650</v>
      </c>
      <c r="I13" s="14">
        <f t="shared" si="0"/>
        <v>1650</v>
      </c>
      <c r="J13" s="15">
        <f t="shared" si="5"/>
        <v>85</v>
      </c>
      <c r="K13" s="16">
        <f t="shared" si="6"/>
        <v>5.1515151515151514E-2</v>
      </c>
      <c r="L13" s="17">
        <f t="shared" si="7"/>
        <v>1650</v>
      </c>
      <c r="M13" s="17">
        <f t="shared" si="8"/>
        <v>6600</v>
      </c>
      <c r="N13" s="11"/>
      <c r="S13" s="12"/>
    </row>
    <row r="14" spans="1:19">
      <c r="A14" s="6">
        <v>10</v>
      </c>
      <c r="B14" s="13" t="s">
        <v>15</v>
      </c>
      <c r="C14" s="1" t="s">
        <v>24</v>
      </c>
      <c r="D14" s="30" t="s">
        <v>12</v>
      </c>
      <c r="E14" s="30">
        <v>16</v>
      </c>
      <c r="F14" s="32">
        <v>50</v>
      </c>
      <c r="G14" s="31">
        <v>60</v>
      </c>
      <c r="H14" s="33">
        <v>53</v>
      </c>
      <c r="I14" s="14">
        <f t="shared" si="0"/>
        <v>54.333333333333336</v>
      </c>
      <c r="J14" s="15">
        <f t="shared" si="5"/>
        <v>5.1316014394468841</v>
      </c>
      <c r="K14" s="16">
        <f t="shared" si="6"/>
        <v>9.4446652259758596E-2</v>
      </c>
      <c r="L14" s="17">
        <f t="shared" si="7"/>
        <v>54.33</v>
      </c>
      <c r="M14" s="17">
        <f t="shared" si="8"/>
        <v>869.28</v>
      </c>
      <c r="N14" s="11"/>
      <c r="S14" s="12"/>
    </row>
    <row r="15" spans="1:19">
      <c r="A15" s="6">
        <v>11</v>
      </c>
      <c r="B15" s="13" t="s">
        <v>15</v>
      </c>
      <c r="C15" s="1" t="s">
        <v>25</v>
      </c>
      <c r="D15" s="30" t="s">
        <v>12</v>
      </c>
      <c r="E15" s="30">
        <v>1</v>
      </c>
      <c r="F15" s="32">
        <v>45500</v>
      </c>
      <c r="G15" s="31">
        <v>50505</v>
      </c>
      <c r="H15" s="33">
        <v>47900</v>
      </c>
      <c r="I15" s="14">
        <f t="shared" si="0"/>
        <v>47968.333333333336</v>
      </c>
      <c r="J15" s="15">
        <f t="shared" si="5"/>
        <v>2503.1996191541202</v>
      </c>
      <c r="K15" s="16">
        <f t="shared" si="6"/>
        <v>5.2184419286768077E-2</v>
      </c>
      <c r="L15" s="17">
        <f t="shared" si="7"/>
        <v>47968.33</v>
      </c>
      <c r="M15" s="17">
        <f t="shared" si="8"/>
        <v>47968.33</v>
      </c>
      <c r="N15" s="11"/>
      <c r="S15" s="12"/>
    </row>
    <row r="16" spans="1:19">
      <c r="A16" s="6">
        <v>12</v>
      </c>
      <c r="B16" s="13" t="s">
        <v>15</v>
      </c>
      <c r="C16" s="1" t="s">
        <v>26</v>
      </c>
      <c r="D16" s="30" t="s">
        <v>12</v>
      </c>
      <c r="E16" s="30">
        <v>1</v>
      </c>
      <c r="F16" s="32">
        <v>930</v>
      </c>
      <c r="G16" s="31">
        <v>1030</v>
      </c>
      <c r="H16" s="33">
        <v>982</v>
      </c>
      <c r="I16" s="14">
        <f t="shared" si="0"/>
        <v>980.66666666666663</v>
      </c>
      <c r="J16" s="15">
        <f t="shared" si="5"/>
        <v>50.01333155602947</v>
      </c>
      <c r="K16" s="16">
        <f t="shared" si="6"/>
        <v>5.099931837800422E-2</v>
      </c>
      <c r="L16" s="17">
        <f t="shared" si="7"/>
        <v>980.67</v>
      </c>
      <c r="M16" s="17">
        <f t="shared" si="8"/>
        <v>980.67</v>
      </c>
      <c r="N16" s="11"/>
      <c r="S16" s="12"/>
    </row>
    <row r="17" spans="1:19">
      <c r="A17" s="6">
        <v>13</v>
      </c>
      <c r="B17" s="13" t="s">
        <v>15</v>
      </c>
      <c r="C17" s="1" t="s">
        <v>27</v>
      </c>
      <c r="D17" s="30" t="s">
        <v>12</v>
      </c>
      <c r="E17" s="30">
        <v>1</v>
      </c>
      <c r="F17" s="32">
        <v>165</v>
      </c>
      <c r="G17" s="31">
        <v>185</v>
      </c>
      <c r="H17" s="33">
        <v>186</v>
      </c>
      <c r="I17" s="14">
        <f t="shared" si="0"/>
        <v>178.66666666666666</v>
      </c>
      <c r="J17" s="15">
        <f t="shared" si="5"/>
        <v>11.846237095944574</v>
      </c>
      <c r="K17" s="16">
        <f t="shared" si="6"/>
        <v>6.6303565835510669E-2</v>
      </c>
      <c r="L17" s="17">
        <f t="shared" si="7"/>
        <v>178.67</v>
      </c>
      <c r="M17" s="17">
        <f t="shared" si="8"/>
        <v>178.67</v>
      </c>
      <c r="N17" s="11"/>
      <c r="S17" s="12"/>
    </row>
    <row r="18" spans="1:19" ht="42.75" customHeight="1">
      <c r="A18" s="18"/>
      <c r="B18" s="18"/>
      <c r="C18" s="18" t="s">
        <v>13</v>
      </c>
      <c r="D18" s="18"/>
      <c r="E18" s="19"/>
      <c r="F18" s="20"/>
      <c r="G18" s="20"/>
      <c r="H18" s="20"/>
      <c r="I18" s="21"/>
      <c r="J18" s="22"/>
      <c r="K18" s="23"/>
      <c r="L18" s="24"/>
      <c r="M18" s="25">
        <f>SUM(M5:M17)</f>
        <v>649771.59000000008</v>
      </c>
      <c r="N18" s="11"/>
      <c r="S18" s="12"/>
    </row>
    <row r="19" spans="1:19" ht="34.5" customHeight="1">
      <c r="C19" s="26"/>
      <c r="D19" s="38"/>
      <c r="E19" s="38"/>
      <c r="F19" s="38"/>
      <c r="G19" s="38"/>
      <c r="H19" s="38"/>
      <c r="I19" s="38"/>
      <c r="J19" s="38"/>
      <c r="K19" s="38"/>
      <c r="L19" s="27"/>
      <c r="N19" s="11"/>
      <c r="S19" s="12"/>
    </row>
    <row r="20" spans="1:19" ht="126" customHeight="1">
      <c r="A20" s="39" t="s">
        <v>28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11"/>
      <c r="S20" s="12"/>
    </row>
  </sheetData>
  <mergeCells count="4">
    <mergeCell ref="A2:M2"/>
    <mergeCell ref="F3:I3"/>
    <mergeCell ref="D19:K19"/>
    <mergeCell ref="A20:M20"/>
  </mergeCells>
  <phoneticPr fontId="5" type="noConversion"/>
  <conditionalFormatting sqref="K5:K17">
    <cfRule type="cellIs" dxfId="0" priority="1" operator="greaterThan">
      <formula>0.33</formula>
    </cfRule>
  </conditionalFormatting>
  <pageMargins left="0.35433070866141736" right="0.31496062992125984" top="0.98425196850393704" bottom="0.98425196850393704" header="0.51181102362204722" footer="0.51181102362204722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revision>2</cp:revision>
  <dcterms:created xsi:type="dcterms:W3CDTF">2023-02-05T16:33:53Z</dcterms:created>
  <dcterms:modified xsi:type="dcterms:W3CDTF">2024-12-02T06:03:04Z</dcterms:modified>
</cp:coreProperties>
</file>