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АнтоноваПК\Мои Документы Антонова\АНТОНОВА\2025\223ФЗ\Флотская 10\Орг.техника\"/>
    </mc:Choice>
  </mc:AlternateContent>
  <bookViews>
    <workbookView xWindow="-336" yWindow="300" windowWidth="12624" windowHeight="49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K15" i="1" s="1"/>
  <c r="I9" i="1"/>
  <c r="L9" i="1" s="1"/>
  <c r="N9" i="1" s="1"/>
  <c r="I10" i="1"/>
  <c r="L10" i="1" s="1"/>
  <c r="N10" i="1" s="1"/>
  <c r="I11" i="1"/>
  <c r="L11" i="1" s="1"/>
  <c r="N11" i="1" s="1"/>
  <c r="I12" i="1"/>
  <c r="L12" i="1" s="1"/>
  <c r="N12" i="1" s="1"/>
  <c r="I13" i="1"/>
  <c r="L13" i="1" s="1"/>
  <c r="N13" i="1" s="1"/>
  <c r="I14" i="1"/>
  <c r="L14" i="1" s="1"/>
  <c r="N14" i="1" s="1"/>
  <c r="I8" i="1"/>
  <c r="L8" i="1" s="1"/>
  <c r="L15" i="1" l="1"/>
  <c r="N15" i="1" s="1"/>
  <c r="J9" i="1"/>
  <c r="K9" i="1" s="1"/>
  <c r="N8" i="1"/>
  <c r="J14" i="1"/>
  <c r="K14" i="1" s="1"/>
  <c r="J11" i="1"/>
  <c r="K11" i="1" s="1"/>
  <c r="J13" i="1"/>
  <c r="K13" i="1" s="1"/>
  <c r="J10" i="1"/>
  <c r="K10" i="1" s="1"/>
  <c r="J12" i="1"/>
  <c r="K12" i="1" s="1"/>
  <c r="J8" i="1"/>
  <c r="K8" i="1" s="1"/>
  <c r="N16" i="1" l="1"/>
</calcChain>
</file>

<file path=xl/sharedStrings.xml><?xml version="1.0" encoding="utf-8"?>
<sst xmlns="http://schemas.openxmlformats.org/spreadsheetml/2006/main" count="46" uniqueCount="39">
  <si>
    <t xml:space="preserve">Приложение №4
к извещению 
</t>
  </si>
  <si>
    <t xml:space="preserve"> - при использовании коммерческих предложений (полностью соответствующих условиям закупки)</t>
  </si>
  <si>
    <t>№ п/п</t>
  </si>
  <si>
    <t>Наменование товара (работ, услуг)</t>
  </si>
  <si>
    <t>Ед. изм</t>
  </si>
  <si>
    <t>Стоимость единицы товара в соответствии с ценовыми предложениями</t>
  </si>
  <si>
    <t>Определение однородности совокупности значений</t>
  </si>
  <si>
    <t>Расчет НМЦД</t>
  </si>
  <si>
    <t>Источник информации</t>
  </si>
  <si>
    <t>Средняя цена</t>
  </si>
  <si>
    <t>Среднее квадратичное отклонение</t>
  </si>
  <si>
    <t>Коэффициент вариации</t>
  </si>
  <si>
    <t>Цена</t>
  </si>
  <si>
    <t>Кол-во, шт</t>
  </si>
  <si>
    <t>Сумма</t>
  </si>
  <si>
    <t>Источник №1</t>
  </si>
  <si>
    <t>Источник №2</t>
  </si>
  <si>
    <t>Источник №3</t>
  </si>
  <si>
    <t>шт</t>
  </si>
  <si>
    <t>Итого</t>
  </si>
  <si>
    <t>ОКПД2</t>
  </si>
  <si>
    <t>Колонки</t>
  </si>
  <si>
    <t>МФУ лазерное</t>
  </si>
  <si>
    <t>Проектор</t>
  </si>
  <si>
    <t>Крепление для проекторов</t>
  </si>
  <si>
    <t>Экран для проектора</t>
  </si>
  <si>
    <t>Клавиатура и мышь (проводная)</t>
  </si>
  <si>
    <t>26.20.18.110</t>
  </si>
  <si>
    <t>26.20.16.110,
26.20.16.190</t>
  </si>
  <si>
    <t>26.20.17.120</t>
  </si>
  <si>
    <t>25.94.12.190</t>
  </si>
  <si>
    <t>26.70.17.150</t>
  </si>
  <si>
    <t>26.40.31.190</t>
  </si>
  <si>
    <t>26.20.15.120,
26.20.17.110,
27.32.13.159</t>
  </si>
  <si>
    <t>Ноутбук</t>
  </si>
  <si>
    <r>
      <t xml:space="preserve">С целью экономии бюджетных средств, НМЦД определяется в размере </t>
    </r>
    <r>
      <rPr>
        <b/>
        <sz val="11"/>
        <color indexed="8"/>
        <rFont val="Times New Roman"/>
        <family val="1"/>
        <charset val="204"/>
      </rPr>
      <t>5 957 743,00 руб.</t>
    </r>
    <r>
      <rPr>
        <sz val="11"/>
        <color indexed="8"/>
        <rFont val="Times New Roman"/>
        <family val="1"/>
        <charset val="204"/>
      </rPr>
      <t xml:space="preserve">
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
Директор              _____________________ 
                                                                                         (подпись)               (расшифровка)    </t>
    </r>
  </si>
  <si>
    <t>26.20.11.110</t>
  </si>
  <si>
    <t xml:space="preserve">Расчет НМЦД (метод сопоставимых рыночных цен (анализ рынка) на поставку компьютерной техники, оргтехники и комплектующих
</t>
  </si>
  <si>
    <t>Автоматизированное рабочее место:
(Персональный компьютер, мионитор, кабель HDMI - HDMI, 3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</si>
</sst>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\ _₽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2" borderId="0" xfId="0" applyFont="1" applyFill="1"/>
    <xf numFmtId="4" fontId="1" fillId="2" borderId="0" xfId="0" applyNumberFormat="1" applyFont="1" applyFill="1"/>
    <xf numFmtId="0" fontId="1" fillId="0" borderId="0" xfId="0" applyFont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top" wrapText="1"/>
    </xf>
    <xf numFmtId="165" fontId="11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6" workbookViewId="0">
      <selection activeCell="C10" sqref="C10"/>
    </sheetView>
  </sheetViews>
  <sheetFormatPr defaultRowHeight="14.4" x14ac:dyDescent="0.3"/>
  <cols>
    <col min="3" max="3" width="46.109375" customWidth="1"/>
    <col min="4" max="4" width="15.5546875" customWidth="1"/>
    <col min="6" max="7" width="12.109375" customWidth="1"/>
    <col min="8" max="8" width="13.44140625" customWidth="1"/>
    <col min="9" max="9" width="14.109375" customWidth="1"/>
    <col min="10" max="10" width="17.33203125" customWidth="1"/>
    <col min="11" max="11" width="13.33203125" customWidth="1"/>
    <col min="12" max="12" width="13.109375" customWidth="1"/>
    <col min="13" max="13" width="11.5546875" customWidth="1"/>
    <col min="14" max="14" width="17.109375" customWidth="1"/>
  </cols>
  <sheetData>
    <row r="1" spans="1:14" ht="59.25" customHeight="1" x14ac:dyDescent="0.3">
      <c r="A1" s="1"/>
      <c r="B1" s="2"/>
      <c r="C1" s="2"/>
      <c r="D1" s="2"/>
      <c r="E1" s="2"/>
      <c r="F1" s="2"/>
      <c r="G1" s="2"/>
      <c r="H1" s="2"/>
      <c r="I1" s="23" t="s">
        <v>0</v>
      </c>
      <c r="J1" s="23"/>
      <c r="K1" s="23"/>
      <c r="L1" s="23"/>
      <c r="M1" s="23"/>
      <c r="N1" s="23"/>
    </row>
    <row r="2" spans="1:14" ht="10.5" customHeight="1" x14ac:dyDescent="0.3">
      <c r="A2" s="1"/>
      <c r="B2" s="2"/>
      <c r="C2" s="2"/>
      <c r="D2" s="2"/>
      <c r="E2" s="2"/>
      <c r="F2" s="2"/>
      <c r="G2" s="2"/>
      <c r="H2" s="2"/>
      <c r="I2" s="2"/>
      <c r="J2" s="24"/>
      <c r="K2" s="24"/>
      <c r="L2" s="24"/>
      <c r="M2" s="24"/>
      <c r="N2" s="24"/>
    </row>
    <row r="3" spans="1:14" ht="62.25" customHeight="1" x14ac:dyDescent="0.3">
      <c r="A3" s="25" t="s">
        <v>37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48" customHeight="1" x14ac:dyDescent="0.3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49.5" customHeight="1" x14ac:dyDescent="0.3">
      <c r="A5" s="28"/>
      <c r="B5" s="29" t="s">
        <v>2</v>
      </c>
      <c r="C5" s="30" t="s">
        <v>3</v>
      </c>
      <c r="D5" s="30" t="s">
        <v>20</v>
      </c>
      <c r="E5" s="32" t="s">
        <v>4</v>
      </c>
      <c r="F5" s="34" t="s">
        <v>5</v>
      </c>
      <c r="G5" s="35"/>
      <c r="H5" s="35"/>
      <c r="I5" s="34" t="s">
        <v>6</v>
      </c>
      <c r="J5" s="35"/>
      <c r="K5" s="36"/>
      <c r="L5" s="34" t="s">
        <v>7</v>
      </c>
      <c r="M5" s="35"/>
      <c r="N5" s="36"/>
    </row>
    <row r="6" spans="1:14" x14ac:dyDescent="0.3">
      <c r="A6" s="28"/>
      <c r="B6" s="29"/>
      <c r="C6" s="31"/>
      <c r="D6" s="31"/>
      <c r="E6" s="33"/>
      <c r="F6" s="34" t="s">
        <v>8</v>
      </c>
      <c r="G6" s="35"/>
      <c r="H6" s="35"/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</row>
    <row r="7" spans="1:14" x14ac:dyDescent="0.3">
      <c r="A7" s="28"/>
      <c r="B7" s="30"/>
      <c r="C7" s="31"/>
      <c r="D7" s="37"/>
      <c r="E7" s="33"/>
      <c r="F7" s="4" t="s">
        <v>15</v>
      </c>
      <c r="G7" s="4" t="s">
        <v>16</v>
      </c>
      <c r="H7" s="4" t="s">
        <v>17</v>
      </c>
      <c r="I7" s="31"/>
      <c r="J7" s="31"/>
      <c r="K7" s="31"/>
      <c r="L7" s="31"/>
      <c r="M7" s="31"/>
      <c r="N7" s="31"/>
    </row>
    <row r="8" spans="1:14" ht="40.200000000000003" x14ac:dyDescent="0.3">
      <c r="A8" s="28"/>
      <c r="B8" s="3">
        <v>1</v>
      </c>
      <c r="C8" s="12" t="s">
        <v>38</v>
      </c>
      <c r="D8" s="41" t="s">
        <v>33</v>
      </c>
      <c r="E8" s="6" t="s">
        <v>18</v>
      </c>
      <c r="F8" s="19">
        <v>79887</v>
      </c>
      <c r="G8" s="20">
        <v>82284</v>
      </c>
      <c r="H8" s="20">
        <v>81177</v>
      </c>
      <c r="I8" s="5">
        <f>ROUND((F8+G8+H8)/3,2)</f>
        <v>81116</v>
      </c>
      <c r="J8" s="5">
        <f>SQRT((POWER((F8-I8),2)+POWER((G8-I8),2)+POWER((H8-I8),2))/(3-1))</f>
        <v>1199.6637028767686</v>
      </c>
      <c r="K8" s="5">
        <f>J8/I8</f>
        <v>1.4789482998135615E-2</v>
      </c>
      <c r="L8" s="13">
        <f>I8</f>
        <v>81116</v>
      </c>
      <c r="M8" s="15">
        <v>23</v>
      </c>
      <c r="N8" s="14">
        <f>L8*M8</f>
        <v>1865668</v>
      </c>
    </row>
    <row r="9" spans="1:14" ht="27" x14ac:dyDescent="0.3">
      <c r="A9" s="28"/>
      <c r="B9" s="3">
        <v>2</v>
      </c>
      <c r="C9" s="12" t="s">
        <v>26</v>
      </c>
      <c r="D9" s="41" t="s">
        <v>28</v>
      </c>
      <c r="E9" s="6" t="s">
        <v>18</v>
      </c>
      <c r="F9" s="19">
        <v>1753</v>
      </c>
      <c r="G9" s="21">
        <v>1806</v>
      </c>
      <c r="H9" s="21">
        <v>1700</v>
      </c>
      <c r="I9" s="5">
        <f t="shared" ref="I9:I14" si="0">ROUND((F9+G9+H9)/3,2)</f>
        <v>1753</v>
      </c>
      <c r="J9" s="5">
        <f t="shared" ref="J9:J14" si="1">SQRT((POWER((F9-I9),2)+POWER((G9-I9),2)+POWER((H9-I9),2))/(3-1))</f>
        <v>53</v>
      </c>
      <c r="K9" s="5">
        <f t="shared" ref="K9:K14" si="2">J9/I9</f>
        <v>3.0233884768967486E-2</v>
      </c>
      <c r="L9" s="13">
        <f t="shared" ref="L9:L14" si="3">I9</f>
        <v>1753</v>
      </c>
      <c r="M9" s="15">
        <v>23</v>
      </c>
      <c r="N9" s="14">
        <f t="shared" ref="N9:N14" si="4">L9*M9</f>
        <v>40319</v>
      </c>
    </row>
    <row r="10" spans="1:14" x14ac:dyDescent="0.3">
      <c r="A10" s="28"/>
      <c r="B10" s="3">
        <v>3</v>
      </c>
      <c r="C10" s="12" t="s">
        <v>21</v>
      </c>
      <c r="D10" s="42" t="s">
        <v>32</v>
      </c>
      <c r="E10" s="6" t="s">
        <v>18</v>
      </c>
      <c r="F10" s="19">
        <v>7773</v>
      </c>
      <c r="G10" s="21">
        <v>8007</v>
      </c>
      <c r="H10" s="21">
        <v>7899</v>
      </c>
      <c r="I10" s="5">
        <f t="shared" si="0"/>
        <v>7893</v>
      </c>
      <c r="J10" s="5">
        <f t="shared" si="1"/>
        <v>117.11532777565881</v>
      </c>
      <c r="K10" s="5">
        <f t="shared" si="2"/>
        <v>1.4837872516870495E-2</v>
      </c>
      <c r="L10" s="13">
        <f t="shared" si="3"/>
        <v>7893</v>
      </c>
      <c r="M10" s="15">
        <v>23</v>
      </c>
      <c r="N10" s="14">
        <f t="shared" si="4"/>
        <v>181539</v>
      </c>
    </row>
    <row r="11" spans="1:14" x14ac:dyDescent="0.3">
      <c r="A11" s="11"/>
      <c r="B11" s="3">
        <v>4</v>
      </c>
      <c r="C11" s="12" t="s">
        <v>22</v>
      </c>
      <c r="D11" s="42" t="s">
        <v>27</v>
      </c>
      <c r="E11" s="6" t="s">
        <v>18</v>
      </c>
      <c r="F11" s="19">
        <v>24922</v>
      </c>
      <c r="G11" s="21">
        <v>25670</v>
      </c>
      <c r="H11" s="21">
        <v>25362</v>
      </c>
      <c r="I11" s="5">
        <f t="shared" si="0"/>
        <v>25318</v>
      </c>
      <c r="J11" s="5">
        <f t="shared" si="1"/>
        <v>375.93616479397139</v>
      </c>
      <c r="K11" s="5">
        <f t="shared" si="2"/>
        <v>1.4848572746424338E-2</v>
      </c>
      <c r="L11" s="13">
        <f t="shared" si="3"/>
        <v>25318</v>
      </c>
      <c r="M11" s="15">
        <v>26</v>
      </c>
      <c r="N11" s="14">
        <f t="shared" si="4"/>
        <v>658268</v>
      </c>
    </row>
    <row r="12" spans="1:14" x14ac:dyDescent="0.3">
      <c r="A12" s="11"/>
      <c r="B12" s="3">
        <v>5</v>
      </c>
      <c r="C12" s="12" t="s">
        <v>23</v>
      </c>
      <c r="D12" s="42" t="s">
        <v>29</v>
      </c>
      <c r="E12" s="6" t="s">
        <v>18</v>
      </c>
      <c r="F12" s="19">
        <v>125900</v>
      </c>
      <c r="G12" s="21">
        <v>129677</v>
      </c>
      <c r="H12" s="21">
        <v>124268</v>
      </c>
      <c r="I12" s="5">
        <f t="shared" si="0"/>
        <v>126615</v>
      </c>
      <c r="J12" s="5">
        <f t="shared" si="1"/>
        <v>2774.4799512701475</v>
      </c>
      <c r="K12" s="5">
        <f t="shared" si="2"/>
        <v>2.1912727175059411E-2</v>
      </c>
      <c r="L12" s="13">
        <f t="shared" si="3"/>
        <v>126615</v>
      </c>
      <c r="M12" s="15">
        <v>22</v>
      </c>
      <c r="N12" s="14">
        <f t="shared" si="4"/>
        <v>2785530</v>
      </c>
    </row>
    <row r="13" spans="1:14" x14ac:dyDescent="0.3">
      <c r="A13" s="11"/>
      <c r="B13" s="3">
        <v>6</v>
      </c>
      <c r="C13" s="12" t="s">
        <v>24</v>
      </c>
      <c r="D13" s="42" t="s">
        <v>30</v>
      </c>
      <c r="E13" s="6" t="s">
        <v>18</v>
      </c>
      <c r="F13" s="19">
        <v>3560</v>
      </c>
      <c r="G13" s="21">
        <v>3667</v>
      </c>
      <c r="H13" s="21">
        <v>2928</v>
      </c>
      <c r="I13" s="5">
        <f t="shared" si="0"/>
        <v>3385</v>
      </c>
      <c r="J13" s="5">
        <f t="shared" si="1"/>
        <v>399.37325899464025</v>
      </c>
      <c r="K13" s="5">
        <f t="shared" si="2"/>
        <v>0.11798323751688043</v>
      </c>
      <c r="L13" s="13">
        <f t="shared" si="3"/>
        <v>3385</v>
      </c>
      <c r="M13" s="15">
        <v>21</v>
      </c>
      <c r="N13" s="14">
        <f t="shared" si="4"/>
        <v>71085</v>
      </c>
    </row>
    <row r="14" spans="1:14" x14ac:dyDescent="0.3">
      <c r="A14" s="11"/>
      <c r="B14" s="3">
        <v>7</v>
      </c>
      <c r="C14" s="12" t="s">
        <v>25</v>
      </c>
      <c r="D14" s="42" t="s">
        <v>31</v>
      </c>
      <c r="E14" s="6" t="s">
        <v>18</v>
      </c>
      <c r="F14" s="19">
        <v>10304</v>
      </c>
      <c r="G14" s="21">
        <v>10614</v>
      </c>
      <c r="H14" s="21">
        <v>10468</v>
      </c>
      <c r="I14" s="5">
        <f t="shared" si="0"/>
        <v>10462</v>
      </c>
      <c r="J14" s="5">
        <f t="shared" si="1"/>
        <v>155.08707231745655</v>
      </c>
      <c r="K14" s="5">
        <f t="shared" si="2"/>
        <v>1.4823845566570116E-2</v>
      </c>
      <c r="L14" s="13">
        <f t="shared" si="3"/>
        <v>10462</v>
      </c>
      <c r="M14" s="15">
        <v>21</v>
      </c>
      <c r="N14" s="14">
        <f t="shared" si="4"/>
        <v>219702</v>
      </c>
    </row>
    <row r="15" spans="1:14" ht="15" thickBot="1" x14ac:dyDescent="0.35">
      <c r="A15" s="11"/>
      <c r="B15" s="6">
        <v>8</v>
      </c>
      <c r="C15" s="16" t="s">
        <v>34</v>
      </c>
      <c r="D15" s="42" t="s">
        <v>36</v>
      </c>
      <c r="E15" s="6" t="s">
        <v>18</v>
      </c>
      <c r="F15" s="22">
        <v>66788</v>
      </c>
      <c r="G15" s="20">
        <v>68792</v>
      </c>
      <c r="H15" s="20">
        <v>67868</v>
      </c>
      <c r="I15" s="5">
        <f t="shared" ref="I15" si="5">ROUND((F15+G15+H15)/3,2)</f>
        <v>67816</v>
      </c>
      <c r="J15" s="5">
        <f t="shared" ref="J15" si="6">SQRT((POWER((F15-I15),2)+POWER((G15-I15),2)+POWER((H15-I15),2))/(3-1))</f>
        <v>1003.0114655376577</v>
      </c>
      <c r="K15" s="5">
        <f t="shared" ref="K15" si="7">J15/I15</f>
        <v>1.4790189122591391E-2</v>
      </c>
      <c r="L15" s="13">
        <f t="shared" ref="L15" si="8">I15</f>
        <v>67816</v>
      </c>
      <c r="M15" s="15">
        <v>2</v>
      </c>
      <c r="N15" s="17">
        <f t="shared" ref="N15" si="9">L15*M15</f>
        <v>135632</v>
      </c>
    </row>
    <row r="16" spans="1:14" ht="15" thickBot="1" x14ac:dyDescent="0.35">
      <c r="A16" s="7"/>
      <c r="B16" s="8"/>
      <c r="C16" s="39" t="s">
        <v>19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18">
        <f>SUM(N8:N15)</f>
        <v>5957743</v>
      </c>
    </row>
    <row r="17" spans="1:14" x14ac:dyDescent="0.3">
      <c r="A17" s="1"/>
      <c r="B17" s="2"/>
      <c r="C17" s="9"/>
      <c r="D17" s="9"/>
      <c r="E17" s="2"/>
      <c r="F17" s="2"/>
      <c r="G17" s="2"/>
      <c r="H17" s="2"/>
      <c r="I17" s="2"/>
      <c r="J17" s="2"/>
      <c r="K17" s="2"/>
      <c r="L17" s="10"/>
      <c r="M17" s="10"/>
      <c r="N17" s="10"/>
    </row>
    <row r="18" spans="1:14" ht="180" customHeight="1" x14ac:dyDescent="0.3">
      <c r="A18" s="1"/>
      <c r="B18" s="2"/>
      <c r="C18" s="38" t="s">
        <v>35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mergeCells count="21">
    <mergeCell ref="C18:N18"/>
    <mergeCell ref="C16:M16"/>
    <mergeCell ref="L5:N5"/>
    <mergeCell ref="F6:H6"/>
    <mergeCell ref="I6:I7"/>
    <mergeCell ref="J6:J7"/>
    <mergeCell ref="K6:K7"/>
    <mergeCell ref="L6:L7"/>
    <mergeCell ref="M6:M7"/>
    <mergeCell ref="N6:N7"/>
    <mergeCell ref="I1:N1"/>
    <mergeCell ref="J2:N2"/>
    <mergeCell ref="A3:N3"/>
    <mergeCell ref="A4:N4"/>
    <mergeCell ref="A5:A10"/>
    <mergeCell ref="B5:B7"/>
    <mergeCell ref="C5:C7"/>
    <mergeCell ref="E5:E7"/>
    <mergeCell ref="F5:H5"/>
    <mergeCell ref="I5:K5"/>
    <mergeCell ref="D5:D7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Кистанова</dc:creator>
  <cp:lastModifiedBy>Admin</cp:lastModifiedBy>
  <cp:lastPrinted>2025-01-20T11:05:42Z</cp:lastPrinted>
  <dcterms:created xsi:type="dcterms:W3CDTF">2015-06-05T18:19:34Z</dcterms:created>
  <dcterms:modified xsi:type="dcterms:W3CDTF">2025-03-03T09:49:07Z</dcterms:modified>
</cp:coreProperties>
</file>