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01\Homeuser\Общая\КОЛОДИЙ В.Л\Сметы Метро\"/>
    </mc:Choice>
  </mc:AlternateContent>
  <bookViews>
    <workbookView xWindow="0" yWindow="0" windowWidth="23040" windowHeight="8820"/>
  </bookViews>
  <sheets>
    <sheet name="Лист1" sheetId="1" r:id="rId1"/>
  </sheets>
  <definedNames>
    <definedName name="_xlnm.Print_Titles" localSheetId="0">Лист1!$9:$9</definedName>
    <definedName name="_xlnm.Print_Area" localSheetId="0">Лист1!$A$1:$F$43</definedName>
  </definedNames>
  <calcPr calcId="152511"/>
</workbook>
</file>

<file path=xl/calcChain.xml><?xml version="1.0" encoding="utf-8"?>
<calcChain xmlns="http://schemas.openxmlformats.org/spreadsheetml/2006/main">
  <c r="H40" i="1" l="1"/>
  <c r="H41" i="1" s="1"/>
  <c r="H26" i="1" l="1"/>
  <c r="H18" i="1"/>
  <c r="H11" i="1"/>
  <c r="F40" i="1" l="1"/>
  <c r="F41" i="1" s="1"/>
  <c r="E40" i="1"/>
  <c r="F42" i="1" l="1"/>
  <c r="F43" i="1" s="1"/>
</calcChain>
</file>

<file path=xl/comments1.xml><?xml version="1.0" encoding="utf-8"?>
<comments xmlns="http://schemas.openxmlformats.org/spreadsheetml/2006/main">
  <authors>
    <author>Сергей</author>
    <author>Алексей</author>
    <author>Alex Sosedko</author>
    <author>Alex</author>
  </authors>
  <commentList>
    <comment ref="B2" authorId="0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5" authorId="0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сметы&gt;, &lt;Наименование очереди&gt;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9" authorId="0" shapeId="0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9" authorId="0" shapeId="0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идентификатор&gt;&lt;Наименование коэффициентов&gt;</t>
        </r>
      </text>
    </comment>
    <comment ref="E9" authorId="0" shapeId="0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
&lt;Расчет стомости - формула&gt;&lt;Обоснование коэффициентов&gt;</t>
        </r>
      </text>
    </comment>
    <comment ref="F9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ПИР::&lt;Стоимость&gt;&lt;Стоимость КОС&gt;</t>
        </r>
      </text>
    </comment>
    <comment ref="B46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Хвост::&lt;Описание локальной сметы&gt;</t>
        </r>
      </text>
    </comment>
  </commentList>
</comments>
</file>

<file path=xl/sharedStrings.xml><?xml version="1.0" encoding="utf-8"?>
<sst xmlns="http://schemas.openxmlformats.org/spreadsheetml/2006/main" count="87" uniqueCount="67">
  <si>
    <t>Форма 2п</t>
  </si>
  <si>
    <t>№ пп</t>
  </si>
  <si>
    <t>Характеристика предприятия,
здания, сооружения или вид работ</t>
  </si>
  <si>
    <t>Наименование предприятия, здания, сооружения, стадии проектирования, этапа, вида проектных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</si>
  <si>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</si>
  <si>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 xml:space="preserve">СМЕТА №    </t>
  </si>
  <si>
    <t>Расчет стоимости: (a+bx)*Kj или (стоимость строительно-монтажных работ)*проц./ 100 или количество * цена, руб.</t>
  </si>
  <si>
    <t>Стоимость работ,
руб.</t>
  </si>
  <si>
    <t>Раздел 1. Новый Раздел</t>
  </si>
  <si>
    <t xml:space="preserve">Выполнение обмерных работ 2 категории сложности для  многоэтажных зданий: категория сложности здания II, высота здания до 10 м, 76,97(100 м3 строительного объема здания) </t>
  </si>
  <si>
    <t xml:space="preserve">СБЦП "Обмерные работы и обследования зданий и сооружений (2016)" табл.2 п.2-7
(СБЦП25-1-2-2-2-7) </t>
  </si>
  <si>
    <t>Выполнение преддоговорных работ;</t>
  </si>
  <si>
    <t>К1=1,1 Гл.2.1 п.2.1.14;</t>
  </si>
  <si>
    <t xml:space="preserve"> </t>
  </si>
  <si>
    <t>Выполнение работ в условиях, требующих обеспечение безопасности (использование дополнительных лестниц и различных приспособлений);</t>
  </si>
  <si>
    <t>К2=1,15 Гл.2.1 п.2.1.7, Таб.10;</t>
  </si>
  <si>
    <t>Выполнение работ в неотапливаемых зданиях или его частях (чердаки, кровли, фасады и др.) в неблагоприятный период года;</t>
  </si>
  <si>
    <t>К3=1,2 Гл.2.1 п.2.1.7, Таб.10;</t>
  </si>
  <si>
    <t>Здания каркасные: Фасады, окна, ворота;</t>
  </si>
  <si>
    <t xml:space="preserve"> 15,88%;</t>
  </si>
  <si>
    <t>Итого "Коэфф. относительной стоимости"</t>
  </si>
  <si>
    <t>Котн=15,88%</t>
  </si>
  <si>
    <t xml:space="preserve">СБЦП "Обмерные работы и обследования зданий и сооружений (2016)" табл.4 п.2-7
(СБЦП25-1-4-2-2-7) </t>
  </si>
  <si>
    <t>Когда выполнение поверочного расчета строительных конструкций не требуется;</t>
  </si>
  <si>
    <t>К2=0,8 Гл.2.1 п.2.1.13;</t>
  </si>
  <si>
    <t>К3=1,15 Гл.2.1 п.2.1.7, Таб.10;</t>
  </si>
  <si>
    <t>К4=1,2 Гл.2.1 п.2.1.7, Таб.10;</t>
  </si>
  <si>
    <t>Здания каркасные: Фундаменты;</t>
  </si>
  <si>
    <t xml:space="preserve"> 3,84%;</t>
  </si>
  <si>
    <t>Котн=3,84%</t>
  </si>
  <si>
    <t>Стадийность проектирования;</t>
  </si>
  <si>
    <t>Эскизный проект 10%;</t>
  </si>
  <si>
    <t>Ки2=0,1 ;</t>
  </si>
  <si>
    <t>Пояснительная записка;</t>
  </si>
  <si>
    <t xml:space="preserve"> 2%;</t>
  </si>
  <si>
    <t>Архитектурные решения;</t>
  </si>
  <si>
    <t xml:space="preserve"> 14%;</t>
  </si>
  <si>
    <t>Конструктивные и объемно-планировочные решения;</t>
  </si>
  <si>
    <t xml:space="preserve"> 15%;</t>
  </si>
  <si>
    <t>Проект организация строительства;</t>
  </si>
  <si>
    <t xml:space="preserve"> 6%;</t>
  </si>
  <si>
    <t>Мероприятия по обеспечению пожарной безопасности;</t>
  </si>
  <si>
    <t>Смета на строительство;</t>
  </si>
  <si>
    <t xml:space="preserve"> 7%;</t>
  </si>
  <si>
    <t xml:space="preserve">СБЦП "Объекты жилищно-гражданского строительства (2010)" табл.14 п.12
(СБЦП03-14-12) </t>
  </si>
  <si>
    <t>Охрана окружающей среды (ООС);</t>
  </si>
  <si>
    <t>Раздел "Инженерное оборудование, сети, инженерно-технические мероприятия, технологические решения": Технологические решения (мероприятия по обеспечению соблюдения требований энергетической эффективности и требований оснащенности зданий, строений и сооружений приборами учета используемых энергетических ресурсов;</t>
  </si>
  <si>
    <t xml:space="preserve"> 2,5%;</t>
  </si>
  <si>
    <t>Котн=59,5%</t>
  </si>
  <si>
    <t xml:space="preserve">   ВСЕГО по смете</t>
  </si>
  <si>
    <t>НДС 20%</t>
  </si>
  <si>
    <r>
      <t xml:space="preserve">Клубы, дома культуры по количеству мест в зрительном зале:до 200, 200(1 место) 
</t>
    </r>
    <r>
      <rPr>
        <b/>
        <sz val="10"/>
        <rFont val="Arial"/>
        <family val="2"/>
        <charset val="204"/>
      </rPr>
      <t>Разработка проекта на утепление фасада здания</t>
    </r>
  </si>
  <si>
    <t>Ки1=ПД0,2+РД0,6=0,8 ;</t>
  </si>
  <si>
    <t>на проектные  работы</t>
  </si>
  <si>
    <t xml:space="preserve">Выполнение (корректировка) инженерных обследований строительных конструкций многоэтажных зданий, 2 категория сложности работ: категория сложности здания II, высота здания до 10 м, 76,97(100 м3 строительного объема здания) </t>
  </si>
  <si>
    <t>Колористическое решение  фасада (эскизный проект) 10% от стоимости проекта</t>
  </si>
  <si>
    <t>МУ Прилож3 п.II.1 Фасад без переработки проекта отопления К=0,125;</t>
  </si>
  <si>
    <t>Индекс на 2 кв. 2024 года. к проектным и обмерам;</t>
  </si>
  <si>
    <t>Индекс на 2 кв. 2024 года. к изысканиям и обследованиям;</t>
  </si>
  <si>
    <t>Индекс на 2 кв. 2024  года. к проектным и обмерам;</t>
  </si>
  <si>
    <t>ВСЕГО по смете в ценах 2 кв.2024 года</t>
  </si>
  <si>
    <t>(657,6*76,97)*1,1*1,15*1,2*5,42*0,1588
(B*X)*К1*К2*К3*Кинф*Котн</t>
  </si>
  <si>
    <t>Кинф=5,42;</t>
  </si>
  <si>
    <t>(587*76,97)*1,1*0,8*1,15*1,2*5,46*0,0384
(B*X)*К1*К2*К3*К4*Кинф*Котн</t>
  </si>
  <si>
    <t>Кинф=5,46;</t>
  </si>
  <si>
    <t>(442480+2920*200)*0,899*5,42*0,595*0,125
(A+B*X)*Ки1*Ки2*Кинф*Котн</t>
  </si>
  <si>
    <t>На разработку проектно-сметной документации на утепление фасада здания МЦ "Метро"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</si>
</sst>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horizontal="right" vertical="top" wrapText="1"/>
    </xf>
    <xf numFmtId="0" fontId="1" fillId="0" borderId="1">
      <alignment horizontal="center" wrapText="1"/>
    </xf>
    <xf numFmtId="0" fontId="2" fillId="0" borderId="1" applyBorder="0" applyAlignment="0">
      <alignment horizontal="center" wrapText="1"/>
    </xf>
    <xf numFmtId="0" fontId="1" fillId="0" borderId="0">
      <alignment horizontal="center"/>
    </xf>
    <xf numFmtId="0" fontId="1" fillId="0" borderId="0">
      <alignment horizontal="left" vertical="top"/>
    </xf>
    <xf numFmtId="164" fontId="10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4" applyFont="1" applyBorder="1">
      <alignment horizontal="center"/>
    </xf>
    <xf numFmtId="0" fontId="2" fillId="0" borderId="0" xfId="4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9" fillId="0" borderId="0" xfId="0" applyFont="1"/>
    <xf numFmtId="0" fontId="7" fillId="0" borderId="2" xfId="0" applyFont="1" applyBorder="1" applyAlignment="1">
      <alignment horizontal="center" vertical="center" wrapText="1"/>
    </xf>
    <xf numFmtId="0" fontId="2" fillId="0" borderId="0" xfId="4" applyFont="1" applyBorder="1" applyAlignment="1">
      <alignment wrapText="1"/>
    </xf>
    <xf numFmtId="0" fontId="2" fillId="0" borderId="0" xfId="5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5" applyFont="1">
      <alignment horizontal="left" vertical="top"/>
    </xf>
    <xf numFmtId="0" fontId="7" fillId="0" borderId="1" xfId="4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top" wrapText="1"/>
    </xf>
    <xf numFmtId="0" fontId="2" fillId="0" borderId="3" xfId="3" applyBorder="1">
      <alignment horizontal="center" wrapText="1"/>
    </xf>
    <xf numFmtId="0" fontId="2" fillId="0" borderId="4" xfId="3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3" xfId="5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5" xfId="5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5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0" fillId="0" borderId="3" xfId="0" applyFont="1" applyBorder="1" applyAlignment="1">
      <alignment vertical="top" wrapText="1"/>
    </xf>
    <xf numFmtId="164" fontId="2" fillId="0" borderId="3" xfId="6" applyFont="1" applyBorder="1" applyAlignment="1">
      <alignment horizontal="right" vertical="top" wrapText="1"/>
    </xf>
    <xf numFmtId="43" fontId="4" fillId="0" borderId="1" xfId="0" applyNumberFormat="1" applyFont="1" applyBorder="1" applyAlignment="1">
      <alignment horizontal="right" vertical="top" wrapText="1"/>
    </xf>
    <xf numFmtId="165" fontId="2" fillId="0" borderId="3" xfId="6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5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9" fillId="0" borderId="0" xfId="0" applyNumberFormat="1" applyFont="1"/>
    <xf numFmtId="165" fontId="9" fillId="0" borderId="0" xfId="0" applyNumberFormat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4" applyFont="1" applyAlignment="1">
      <alignment horizontal="center"/>
    </xf>
    <xf numFmtId="0" fontId="4" fillId="0" borderId="0" xfId="4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</cellXfs>
  <cellStyles count="7">
    <cellStyle name="Итоги" xfId="1"/>
    <cellStyle name="ЛокСмета" xfId="2"/>
    <cellStyle name="Обычный" xfId="0" builtinId="0"/>
    <cellStyle name="ПИР" xfId="3"/>
    <cellStyle name="Титул" xfId="4"/>
    <cellStyle name="Финансовый" xfId="6" builtinId="3"/>
    <cellStyle name="Хвост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abSelected="1" view="pageBreakPreview" topLeftCell="B28" zoomScale="115" zoomScaleNormal="115" zoomScaleSheetLayoutView="115" workbookViewId="0">
      <selection activeCell="H40" sqref="H40:H41"/>
    </sheetView>
  </sheetViews>
  <sheetFormatPr defaultColWidth="8.88671875" defaultRowHeight="13.8" outlineLevelRow="1" x14ac:dyDescent="0.3"/>
  <cols>
    <col min="1" max="1" width="0" style="7" hidden="1" customWidth="1"/>
    <col min="2" max="2" width="4.33203125" style="7" customWidth="1"/>
    <col min="3" max="3" width="46.109375" style="7" customWidth="1"/>
    <col min="4" max="4" width="46.44140625" style="7" customWidth="1"/>
    <col min="5" max="5" width="31.44140625" style="7" customWidth="1"/>
    <col min="6" max="6" width="12.6640625" style="7" customWidth="1"/>
    <col min="7" max="10" width="8.88671875" style="7"/>
    <col min="11" max="11" width="16" style="7" customWidth="1"/>
    <col min="12" max="16384" width="8.88671875" style="7"/>
  </cols>
  <sheetData>
    <row r="1" spans="2:8" x14ac:dyDescent="0.3">
      <c r="B1" s="9"/>
      <c r="C1" s="9"/>
      <c r="D1" s="9"/>
      <c r="E1" s="6" t="s">
        <v>0</v>
      </c>
    </row>
    <row r="2" spans="2:8" ht="24.6" customHeight="1" x14ac:dyDescent="0.3">
      <c r="B2" s="45" t="s">
        <v>5</v>
      </c>
      <c r="C2" s="45"/>
      <c r="D2" s="45"/>
      <c r="E2" s="45"/>
      <c r="F2" s="45"/>
    </row>
    <row r="3" spans="2:8" ht="20.399999999999999" customHeight="1" x14ac:dyDescent="0.3">
      <c r="B3" s="48" t="s">
        <v>53</v>
      </c>
      <c r="C3" s="48"/>
      <c r="D3" s="48"/>
      <c r="E3" s="48"/>
      <c r="F3" s="48"/>
    </row>
    <row r="4" spans="2:8" ht="5.4" customHeight="1" x14ac:dyDescent="0.3">
      <c r="B4" s="2"/>
      <c r="C4" s="2"/>
      <c r="D4" s="2"/>
      <c r="E4" s="2"/>
      <c r="F4" s="2"/>
    </row>
    <row r="5" spans="2:8" ht="12" customHeight="1" x14ac:dyDescent="0.3">
      <c r="B5" s="46" t="s">
        <v>66</v>
      </c>
      <c r="C5" s="46"/>
      <c r="D5" s="46"/>
      <c r="E5" s="46"/>
      <c r="F5" s="46"/>
    </row>
    <row r="6" spans="2:8" ht="19.2" customHeight="1" x14ac:dyDescent="0.3">
      <c r="B6" s="47" t="s">
        <v>3</v>
      </c>
      <c r="C6" s="47"/>
      <c r="D6" s="47"/>
      <c r="E6" s="47"/>
      <c r="F6" s="47"/>
    </row>
    <row r="7" spans="2:8" x14ac:dyDescent="0.3">
      <c r="B7" s="2"/>
      <c r="C7" s="2"/>
      <c r="D7" s="3"/>
      <c r="E7" s="3"/>
      <c r="F7" s="4"/>
    </row>
    <row r="8" spans="2:8" ht="79.95" customHeight="1" x14ac:dyDescent="0.3">
      <c r="B8" s="5" t="s">
        <v>1</v>
      </c>
      <c r="C8" s="8" t="s">
        <v>2</v>
      </c>
      <c r="D8" s="8" t="s">
        <v>4</v>
      </c>
      <c r="E8" s="15" t="s">
        <v>6</v>
      </c>
      <c r="F8" s="15" t="s">
        <v>7</v>
      </c>
    </row>
    <row r="9" spans="2:8" x14ac:dyDescent="0.3">
      <c r="B9" s="17">
        <v>1</v>
      </c>
      <c r="C9" s="18">
        <v>2</v>
      </c>
      <c r="D9" s="18">
        <v>3</v>
      </c>
      <c r="E9" s="17">
        <v>4</v>
      </c>
      <c r="F9" s="17">
        <v>5</v>
      </c>
    </row>
    <row r="10" spans="2:8" ht="21" customHeight="1" x14ac:dyDescent="0.3">
      <c r="B10" s="51" t="s">
        <v>8</v>
      </c>
      <c r="C10" s="52"/>
      <c r="D10" s="52"/>
      <c r="E10" s="52"/>
      <c r="F10" s="52"/>
    </row>
    <row r="11" spans="2:8" ht="52.8" x14ac:dyDescent="0.3">
      <c r="B11" s="42">
        <v>1</v>
      </c>
      <c r="C11" s="19" t="s">
        <v>9</v>
      </c>
      <c r="D11" s="20" t="s">
        <v>10</v>
      </c>
      <c r="E11" s="21" t="s">
        <v>61</v>
      </c>
      <c r="F11" s="32">
        <v>66131</v>
      </c>
      <c r="H11" s="28">
        <f>ROUND((657.6*76.97)*1.1*1.15*1.2*5.42*0.1588,0)</f>
        <v>66131</v>
      </c>
    </row>
    <row r="12" spans="2:8" outlineLevel="1" x14ac:dyDescent="0.3">
      <c r="B12" s="43"/>
      <c r="C12" s="22"/>
      <c r="D12" s="23" t="s">
        <v>11</v>
      </c>
      <c r="E12" s="24" t="s">
        <v>12</v>
      </c>
      <c r="F12" s="25" t="s">
        <v>13</v>
      </c>
    </row>
    <row r="13" spans="2:8" ht="34.200000000000003" outlineLevel="1" x14ac:dyDescent="0.3">
      <c r="B13" s="43"/>
      <c r="C13" s="22"/>
      <c r="D13" s="23" t="s">
        <v>14</v>
      </c>
      <c r="E13" s="24" t="s">
        <v>15</v>
      </c>
      <c r="F13" s="25" t="s">
        <v>13</v>
      </c>
    </row>
    <row r="14" spans="2:8" ht="34.200000000000003" outlineLevel="1" x14ac:dyDescent="0.3">
      <c r="B14" s="43"/>
      <c r="C14" s="22"/>
      <c r="D14" s="23" t="s">
        <v>16</v>
      </c>
      <c r="E14" s="24" t="s">
        <v>17</v>
      </c>
      <c r="F14" s="25" t="s">
        <v>13</v>
      </c>
    </row>
    <row r="15" spans="2:8" outlineLevel="1" x14ac:dyDescent="0.3">
      <c r="B15" s="43"/>
      <c r="C15" s="22"/>
      <c r="D15" s="23" t="s">
        <v>57</v>
      </c>
      <c r="E15" s="24" t="s">
        <v>62</v>
      </c>
      <c r="F15" s="25" t="s">
        <v>13</v>
      </c>
    </row>
    <row r="16" spans="2:8" outlineLevel="1" x14ac:dyDescent="0.3">
      <c r="B16" s="43"/>
      <c r="C16" s="22"/>
      <c r="D16" s="23" t="s">
        <v>18</v>
      </c>
      <c r="E16" s="24" t="s">
        <v>19</v>
      </c>
      <c r="F16" s="25"/>
    </row>
    <row r="17" spans="2:8" outlineLevel="1" x14ac:dyDescent="0.3">
      <c r="B17" s="44"/>
      <c r="C17" s="22"/>
      <c r="D17" s="23" t="s">
        <v>20</v>
      </c>
      <c r="E17" s="24" t="s">
        <v>21</v>
      </c>
      <c r="F17" s="25"/>
    </row>
    <row r="18" spans="2:8" ht="41.25" customHeight="1" x14ac:dyDescent="0.3">
      <c r="B18" s="42">
        <v>2</v>
      </c>
      <c r="C18" s="49" t="s">
        <v>54</v>
      </c>
      <c r="D18" s="20" t="s">
        <v>22</v>
      </c>
      <c r="E18" s="21" t="s">
        <v>63</v>
      </c>
      <c r="F18" s="32">
        <v>11504</v>
      </c>
      <c r="H18" s="28">
        <f>ROUND((587*76.97)*1.1*0.8*1.15*1.2*5.46*0.0384,0)</f>
        <v>11504</v>
      </c>
    </row>
    <row r="19" spans="2:8" outlineLevel="1" x14ac:dyDescent="0.3">
      <c r="B19" s="43"/>
      <c r="C19" s="50"/>
      <c r="D19" s="23" t="s">
        <v>11</v>
      </c>
      <c r="E19" s="24" t="s">
        <v>12</v>
      </c>
      <c r="F19" s="25" t="s">
        <v>13</v>
      </c>
    </row>
    <row r="20" spans="2:8" ht="22.8" outlineLevel="1" x14ac:dyDescent="0.3">
      <c r="B20" s="43"/>
      <c r="C20" s="50"/>
      <c r="D20" s="23" t="s">
        <v>23</v>
      </c>
      <c r="E20" s="24" t="s">
        <v>24</v>
      </c>
      <c r="F20" s="25" t="s">
        <v>13</v>
      </c>
    </row>
    <row r="21" spans="2:8" ht="34.200000000000003" outlineLevel="1" x14ac:dyDescent="0.3">
      <c r="B21" s="43"/>
      <c r="C21" s="50"/>
      <c r="D21" s="23" t="s">
        <v>14</v>
      </c>
      <c r="E21" s="24" t="s">
        <v>25</v>
      </c>
      <c r="F21" s="25" t="s">
        <v>13</v>
      </c>
    </row>
    <row r="22" spans="2:8" ht="34.200000000000003" outlineLevel="1" x14ac:dyDescent="0.3">
      <c r="B22" s="43"/>
      <c r="C22" s="50"/>
      <c r="D22" s="23" t="s">
        <v>16</v>
      </c>
      <c r="E22" s="24" t="s">
        <v>26</v>
      </c>
      <c r="F22" s="25" t="s">
        <v>13</v>
      </c>
    </row>
    <row r="23" spans="2:8" ht="22.8" outlineLevel="1" x14ac:dyDescent="0.3">
      <c r="B23" s="43"/>
      <c r="C23" s="22"/>
      <c r="D23" s="23" t="s">
        <v>58</v>
      </c>
      <c r="E23" s="24" t="s">
        <v>64</v>
      </c>
      <c r="F23" s="25" t="s">
        <v>13</v>
      </c>
    </row>
    <row r="24" spans="2:8" outlineLevel="1" x14ac:dyDescent="0.3">
      <c r="B24" s="43"/>
      <c r="C24" s="22"/>
      <c r="D24" s="23" t="s">
        <v>27</v>
      </c>
      <c r="E24" s="24" t="s">
        <v>28</v>
      </c>
      <c r="F24" s="25"/>
    </row>
    <row r="25" spans="2:8" outlineLevel="1" x14ac:dyDescent="0.3">
      <c r="B25" s="44"/>
      <c r="C25" s="22"/>
      <c r="D25" s="23" t="s">
        <v>20</v>
      </c>
      <c r="E25" s="24" t="s">
        <v>29</v>
      </c>
      <c r="F25" s="25"/>
    </row>
    <row r="26" spans="2:8" ht="52.8" x14ac:dyDescent="0.3">
      <c r="B26" s="42">
        <v>3</v>
      </c>
      <c r="C26" s="19" t="s">
        <v>51</v>
      </c>
      <c r="D26" s="20" t="s">
        <v>44</v>
      </c>
      <c r="E26" s="21" t="s">
        <v>65</v>
      </c>
      <c r="F26" s="32">
        <v>371994</v>
      </c>
      <c r="H26" s="28">
        <f>ROUND((442480+2920*200)*0.899*5.42*0.595*0.125,0)</f>
        <v>371994</v>
      </c>
    </row>
    <row r="27" spans="2:8" outlineLevel="1" x14ac:dyDescent="0.3">
      <c r="B27" s="43"/>
      <c r="C27" s="22"/>
      <c r="D27" s="23" t="s">
        <v>30</v>
      </c>
      <c r="E27" s="24" t="s">
        <v>52</v>
      </c>
      <c r="F27" s="25" t="s">
        <v>13</v>
      </c>
    </row>
    <row r="28" spans="2:8" ht="22.8" outlineLevel="1" x14ac:dyDescent="0.3">
      <c r="B28" s="43"/>
      <c r="C28" s="22"/>
      <c r="D28" s="23" t="s">
        <v>56</v>
      </c>
      <c r="E28" s="24"/>
      <c r="F28" s="25"/>
    </row>
    <row r="29" spans="2:8" outlineLevel="1" x14ac:dyDescent="0.3">
      <c r="B29" s="43"/>
      <c r="C29" s="22"/>
      <c r="D29" s="23" t="s">
        <v>31</v>
      </c>
      <c r="E29" s="24" t="s">
        <v>32</v>
      </c>
      <c r="F29" s="25" t="s">
        <v>13</v>
      </c>
    </row>
    <row r="30" spans="2:8" outlineLevel="1" x14ac:dyDescent="0.3">
      <c r="B30" s="43"/>
      <c r="C30" s="22"/>
      <c r="D30" s="23" t="s">
        <v>59</v>
      </c>
      <c r="E30" s="24" t="s">
        <v>62</v>
      </c>
      <c r="F30" s="25" t="s">
        <v>13</v>
      </c>
    </row>
    <row r="31" spans="2:8" outlineLevel="1" x14ac:dyDescent="0.3">
      <c r="B31" s="43"/>
      <c r="C31" s="22"/>
      <c r="D31" s="23" t="s">
        <v>33</v>
      </c>
      <c r="E31" s="24" t="s">
        <v>34</v>
      </c>
      <c r="F31" s="25"/>
    </row>
    <row r="32" spans="2:8" outlineLevel="1" x14ac:dyDescent="0.3">
      <c r="B32" s="43"/>
      <c r="C32" s="22"/>
      <c r="D32" s="23" t="s">
        <v>35</v>
      </c>
      <c r="E32" s="24" t="s">
        <v>36</v>
      </c>
      <c r="F32" s="25"/>
    </row>
    <row r="33" spans="2:8" outlineLevel="1" x14ac:dyDescent="0.3">
      <c r="B33" s="43"/>
      <c r="C33" s="22"/>
      <c r="D33" s="23" t="s">
        <v>37</v>
      </c>
      <c r="E33" s="24" t="s">
        <v>38</v>
      </c>
      <c r="F33" s="25"/>
    </row>
    <row r="34" spans="2:8" outlineLevel="1" x14ac:dyDescent="0.3">
      <c r="B34" s="43"/>
      <c r="C34" s="22"/>
      <c r="D34" s="23" t="s">
        <v>39</v>
      </c>
      <c r="E34" s="24" t="s">
        <v>40</v>
      </c>
      <c r="F34" s="25"/>
    </row>
    <row r="35" spans="2:8" outlineLevel="1" x14ac:dyDescent="0.3">
      <c r="B35" s="43"/>
      <c r="C35" s="22"/>
      <c r="D35" s="23" t="s">
        <v>45</v>
      </c>
      <c r="E35" s="24" t="s">
        <v>43</v>
      </c>
      <c r="F35" s="25"/>
    </row>
    <row r="36" spans="2:8" outlineLevel="1" x14ac:dyDescent="0.3">
      <c r="B36" s="43"/>
      <c r="C36" s="22"/>
      <c r="D36" s="23" t="s">
        <v>41</v>
      </c>
      <c r="E36" s="24" t="s">
        <v>40</v>
      </c>
      <c r="F36" s="25"/>
    </row>
    <row r="37" spans="2:8" outlineLevel="1" x14ac:dyDescent="0.3">
      <c r="B37" s="43"/>
      <c r="C37" s="22"/>
      <c r="D37" s="23" t="s">
        <v>42</v>
      </c>
      <c r="E37" s="24" t="s">
        <v>43</v>
      </c>
      <c r="F37" s="25"/>
    </row>
    <row r="38" spans="2:8" ht="79.8" outlineLevel="1" x14ac:dyDescent="0.3">
      <c r="B38" s="43"/>
      <c r="C38" s="22"/>
      <c r="D38" s="23" t="s">
        <v>46</v>
      </c>
      <c r="E38" s="24" t="s">
        <v>47</v>
      </c>
      <c r="F38" s="25"/>
    </row>
    <row r="39" spans="2:8" outlineLevel="1" x14ac:dyDescent="0.3">
      <c r="B39" s="43"/>
      <c r="C39" s="22"/>
      <c r="D39" s="23" t="s">
        <v>20</v>
      </c>
      <c r="E39" s="24" t="s">
        <v>48</v>
      </c>
      <c r="F39" s="25"/>
    </row>
    <row r="40" spans="2:8" ht="22.8" outlineLevel="1" x14ac:dyDescent="0.3">
      <c r="B40" s="33"/>
      <c r="C40" s="34" t="s">
        <v>55</v>
      </c>
      <c r="D40" s="35"/>
      <c r="E40" s="36" t="str">
        <f>CONCATENATE("10%*",F26)</f>
        <v>10%*371994</v>
      </c>
      <c r="F40" s="37">
        <f>F26*10%</f>
        <v>37199.4</v>
      </c>
      <c r="H40" s="39">
        <f>F40</f>
        <v>37199.4</v>
      </c>
    </row>
    <row r="41" spans="2:8" ht="14.4" x14ac:dyDescent="0.3">
      <c r="B41" s="26"/>
      <c r="C41" s="53" t="s">
        <v>60</v>
      </c>
      <c r="D41" s="54"/>
      <c r="E41" s="54"/>
      <c r="F41" s="30">
        <f>H41</f>
        <v>486828.4</v>
      </c>
      <c r="H41" s="38">
        <f>H26+H18+H11+H40</f>
        <v>486828.4</v>
      </c>
    </row>
    <row r="42" spans="2:8" ht="14.4" x14ac:dyDescent="0.3">
      <c r="B42" s="26"/>
      <c r="C42" s="19" t="s">
        <v>50</v>
      </c>
      <c r="D42" s="29"/>
      <c r="E42" s="29"/>
      <c r="F42" s="30">
        <f>F41*20%</f>
        <v>97365.680000000008</v>
      </c>
    </row>
    <row r="43" spans="2:8" ht="14.4" x14ac:dyDescent="0.3">
      <c r="B43" s="27"/>
      <c r="C43" s="40" t="s">
        <v>49</v>
      </c>
      <c r="D43" s="41"/>
      <c r="E43" s="41"/>
      <c r="F43" s="31">
        <f>F41+F42</f>
        <v>584194.08000000007</v>
      </c>
    </row>
    <row r="44" spans="2:8" x14ac:dyDescent="0.3">
      <c r="B44" s="12"/>
      <c r="C44" s="11"/>
      <c r="D44" s="10"/>
      <c r="E44" s="13"/>
      <c r="F44" s="16"/>
    </row>
    <row r="45" spans="2:8" x14ac:dyDescent="0.3">
      <c r="B45" s="1"/>
      <c r="C45" s="1"/>
      <c r="D45" s="1"/>
      <c r="E45" s="1"/>
      <c r="F45" s="1"/>
    </row>
    <row r="46" spans="2:8" x14ac:dyDescent="0.3">
      <c r="B46" s="14"/>
    </row>
  </sheetData>
  <mergeCells count="11">
    <mergeCell ref="C43:E43"/>
    <mergeCell ref="B11:B17"/>
    <mergeCell ref="B2:F2"/>
    <mergeCell ref="B5:F5"/>
    <mergeCell ref="B6:F6"/>
    <mergeCell ref="B3:F3"/>
    <mergeCell ref="C18:C22"/>
    <mergeCell ref="B26:B39"/>
    <mergeCell ref="B18:B25"/>
    <mergeCell ref="B10:F10"/>
    <mergeCell ref="C41:E41"/>
  </mergeCells>
  <printOptions horizontalCentered="1"/>
  <pageMargins left="0.78740157480314965" right="0.23622047244094491" top="0.39370078740157483" bottom="0.39370078740157483" header="0.31496062992125984" footer="0.31496062992125984"/>
  <pageSetup paperSize="9" scale="65" fitToHeight="0" orientation="portrait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Гиберт Наталья Сергеевна</dc:creator>
  <cp:lastModifiedBy>Колодий Вадим Леонидович</cp:lastModifiedBy>
  <cp:lastPrinted>2023-06-17T07:26:01Z</cp:lastPrinted>
  <dcterms:created xsi:type="dcterms:W3CDTF">2014-05-08T09:51:02Z</dcterms:created>
  <dcterms:modified xsi:type="dcterms:W3CDTF">2025-03-04T04:08:51Z</dcterms:modified>
</cp:coreProperties>
</file>