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Обоснование НМЦД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P15" i="1"/>
  <c r="O15" i="1"/>
  <c r="N15" i="1"/>
  <c r="L15" i="1"/>
  <c r="J15" i="1"/>
  <c r="J16" i="1" s="1"/>
  <c r="H15" i="1"/>
  <c r="F15" i="1"/>
  <c r="P14" i="1"/>
  <c r="O14" i="1"/>
  <c r="T14" i="1" s="1"/>
  <c r="N14" i="1"/>
  <c r="L14" i="1"/>
  <c r="J14" i="1"/>
  <c r="H14" i="1"/>
  <c r="F14" i="1"/>
  <c r="P13" i="1"/>
  <c r="O13" i="1"/>
  <c r="T13" i="1" s="1"/>
  <c r="N13" i="1"/>
  <c r="L13" i="1"/>
  <c r="J13" i="1"/>
  <c r="H13" i="1"/>
  <c r="F13" i="1"/>
  <c r="H16" i="1" l="1"/>
  <c r="F16" i="1"/>
  <c r="Q15" i="1"/>
  <c r="R15" i="1" s="1"/>
  <c r="S15" i="1" s="1"/>
  <c r="Q14" i="1"/>
  <c r="R14" i="1" s="1"/>
  <c r="S14" i="1" s="1"/>
  <c r="N16" i="1"/>
  <c r="L16" i="1"/>
  <c r="T15" i="1"/>
  <c r="T16" i="1" s="1"/>
  <c r="E8" i="1" s="1"/>
  <c r="Q13" i="1"/>
  <c r="R13" i="1" s="1"/>
  <c r="S13" i="1" s="1"/>
</calcChain>
</file>

<file path=xl/sharedStrings.xml><?xml version="1.0" encoding="utf-8"?>
<sst xmlns="http://schemas.openxmlformats.org/spreadsheetml/2006/main" count="53" uniqueCount="42">
  <si>
    <t>РАСЧЕТ</t>
  </si>
  <si>
    <t>обоснования начальной (максимальной) цены договора</t>
  </si>
  <si>
    <t>Начальная (максимальная) цена договора</t>
  </si>
  <si>
    <t>рублей</t>
  </si>
  <si>
    <t>ОДН</t>
  </si>
  <si>
    <t>НЕОДН</t>
  </si>
  <si>
    <t>№ п/п</t>
  </si>
  <si>
    <t>Наименование товара</t>
  </si>
  <si>
    <t>Объем поставки товара</t>
  </si>
  <si>
    <t>Предложение № 1</t>
  </si>
  <si>
    <t>Предложение № 2</t>
  </si>
  <si>
    <t>Предложение № 3</t>
  </si>
  <si>
    <t>Предложение № 5</t>
  </si>
  <si>
    <t>Предложение № 4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</si>
  <si>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</si>
  <si>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</si>
  <si>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</si>
  <si>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</si>
  <si>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</si>
  <si>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</si>
  <si>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</si>
  <si>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</si>
  <si>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</si>
  <si>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</si>
  <si>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</si>
  <si>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</si>
  <si>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</si>
  <si>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</si>
  <si>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</si>
  <si>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</si>
  <si>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Приложение № 2</t>
  </si>
  <si>
    <t>к извещению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</si>
  <si>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</si>
  <si>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</si>
  <si>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заключаемого на приобретение товара (работ, услуг)</t>
  </si>
  <si>
    <t>кг</t>
  </si>
  <si>
    <t>Батон,  ГОСТ 27844-88</t>
  </si>
  <si>
    <t>Хлеб  пшеничный 1 с. ГОСТ 58233-2018</t>
  </si>
  <si>
    <t>Хлеб ржано-пшеничный 2 с. ГОСТ 31807-2018</t>
  </si>
  <si>
    <t>б/н от 04.03.2025</t>
  </si>
  <si>
    <t>б/н от 07.03. 2025</t>
  </si>
  <si>
    <t>№ 19 от 10.03.2025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</si>
</sst>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_р_."/>
    <numFmt numFmtId="166" formatCode="#,##0.0000"/>
  </numFmts>
  <fonts count="16" x14ac:knownFonts="1">
    <font>
      <sz val="11"/>
      <color theme="1"/>
      <name val="Calibri"/>
      <scheme val="minor"/>
    </font>
    <font>
      <sz val="11"/>
      <name val="Times New Roman"/>
    </font>
    <font>
      <b/>
      <sz val="11"/>
      <name val="Times New Roman"/>
    </font>
    <font>
      <sz val="9"/>
      <name val="Times New Roman"/>
    </font>
    <font>
      <sz val="8"/>
      <name val="Times New Roman"/>
    </font>
    <font>
      <b/>
      <sz val="12"/>
      <name val="Times New Roman"/>
    </font>
    <font>
      <sz val="8"/>
      <name val="Calibri"/>
    </font>
    <font>
      <sz val="12"/>
      <name val="Times New Roman"/>
    </font>
    <font>
      <b/>
      <sz val="11"/>
      <color indexed="4"/>
      <name val="Times New Roman"/>
    </font>
    <font>
      <sz val="8"/>
      <color indexed="65"/>
      <name val="Times New Roman"/>
    </font>
    <font>
      <b/>
      <sz val="8"/>
      <name val="Times New Roman"/>
    </font>
    <font>
      <sz val="10"/>
      <name val="Times New Roman"/>
    </font>
    <font>
      <b/>
      <sz val="10"/>
      <color indexed="4"/>
      <name val="Times New Roman"/>
    </font>
    <font>
      <sz val="10"/>
      <color indexed="4"/>
      <name val="Times New Roman"/>
    </font>
    <font>
      <b/>
      <sz val="10"/>
      <name val="Times New Roman"/>
    </font>
    <font>
      <sz val="11"/>
      <color indexed="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165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5" fontId="5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0" fillId="0" borderId="0" xfId="0" applyNumberFormat="1" applyFont="1" applyAlignment="1">
      <alignment horizontal="right" vertical="top" wrapText="1"/>
    </xf>
    <xf numFmtId="0" fontId="11" fillId="0" borderId="1" xfId="0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shrinkToFit="1"/>
    </xf>
    <xf numFmtId="4" fontId="11" fillId="3" borderId="1" xfId="0" applyNumberFormat="1" applyFont="1" applyFill="1" applyBorder="1" applyAlignment="1">
      <alignment horizontal="right" vertical="top" shrinkToFit="1"/>
    </xf>
    <xf numFmtId="4" fontId="11" fillId="3" borderId="1" xfId="0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 shrinkToFit="1"/>
    </xf>
    <xf numFmtId="0" fontId="11" fillId="3" borderId="1" xfId="0" applyFont="1" applyFill="1" applyBorder="1" applyAlignment="1">
      <alignment horizontal="center" vertical="top" shrinkToFit="1"/>
    </xf>
    <xf numFmtId="4" fontId="14" fillId="0" borderId="1" xfId="0" applyNumberFormat="1" applyFont="1" applyBorder="1" applyAlignment="1">
      <alignment horizontal="right" vertical="top" shrinkToFit="1"/>
    </xf>
    <xf numFmtId="4" fontId="1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vertical="top" wrapText="1"/>
    </xf>
    <xf numFmtId="0" fontId="1" fillId="0" borderId="0" xfId="0" applyFont="1"/>
    <xf numFmtId="0" fontId="15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justify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166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165" fontId="7" fillId="0" borderId="0" xfId="0" applyNumberFormat="1" applyFont="1" applyFill="1" applyAlignment="1">
      <alignment horizontal="center" vertical="top" wrapText="1"/>
    </xf>
    <xf numFmtId="165" fontId="4" fillId="0" borderId="0" xfId="0" applyNumberFormat="1" applyFont="1" applyFill="1" applyAlignment="1">
      <alignment horizontal="center" vertical="top" wrapText="1"/>
    </xf>
    <xf numFmtId="165" fontId="11" fillId="0" borderId="1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vertical="top"/>
    </xf>
    <xf numFmtId="0" fontId="1" fillId="0" borderId="0" xfId="0" applyFont="1" applyFill="1"/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165" fontId="8" fillId="2" borderId="0" xfId="0" applyNumberFormat="1" applyFont="1" applyFill="1" applyAlignment="1">
      <alignment horizontal="center" vertical="top" wrapText="1"/>
    </xf>
    <xf numFmtId="165" fontId="5" fillId="0" borderId="0" xfId="0" applyNumberFormat="1" applyFont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right" vertical="top" wrapText="1"/>
    </xf>
    <xf numFmtId="0" fontId="14" fillId="0" borderId="3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19</xdr:row>
      <xdr:rowOff>1000125</xdr:rowOff>
    </xdr:from>
    <xdr:to>
      <xdr:col>3</xdr:col>
      <xdr:colOff>228600</xdr:colOff>
      <xdr:row>19</xdr:row>
      <xdr:rowOff>1266824</xdr:rowOff>
    </xdr:to>
    <xdr:pic>
      <xdr:nvPicPr>
        <xdr:cNvPr id="2049" name="Picture 390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2095500" y="12906375"/>
          <a:ext cx="7810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21</xdr:row>
      <xdr:rowOff>209550</xdr:rowOff>
    </xdr:from>
    <xdr:to>
      <xdr:col>3</xdr:col>
      <xdr:colOff>495299</xdr:colOff>
      <xdr:row>21</xdr:row>
      <xdr:rowOff>561975</xdr:rowOff>
    </xdr:to>
    <xdr:pic>
      <xdr:nvPicPr>
        <xdr:cNvPr id="2050" name="Picture 374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2076450" y="141255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20</xdr:row>
      <xdr:rowOff>419100</xdr:rowOff>
    </xdr:from>
    <xdr:to>
      <xdr:col>4</xdr:col>
      <xdr:colOff>333375</xdr:colOff>
      <xdr:row>21</xdr:row>
      <xdr:rowOff>0</xdr:rowOff>
    </xdr:to>
    <xdr:pic>
      <xdr:nvPicPr>
        <xdr:cNvPr id="2051" name="Picture 1" descr="Расчет выборочной или несмещенной дисперсии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6925" y="13601700"/>
          <a:ext cx="15811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21</xdr:row>
      <xdr:rowOff>209550</xdr:rowOff>
    </xdr:from>
    <xdr:to>
      <xdr:col>3</xdr:col>
      <xdr:colOff>495299</xdr:colOff>
      <xdr:row>21</xdr:row>
      <xdr:rowOff>561975</xdr:rowOff>
    </xdr:to>
    <xdr:pic>
      <xdr:nvPicPr>
        <xdr:cNvPr id="2052" name="Picture 374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2076450" y="141255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A19" sqref="A19:T19"/>
    </sheetView>
  </sheetViews>
  <sheetFormatPr defaultColWidth="8.85546875"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.7109375" style="1" customWidth="1"/>
    <col min="9" max="9" width="11.42578125" style="45" customWidth="1"/>
    <col min="10" max="10" width="11" style="1" customWidth="1"/>
    <col min="11" max="11" width="7.85546875" style="1" hidden="1" customWidth="1"/>
    <col min="12" max="12" width="11" style="1" hidden="1" customWidth="1"/>
    <col min="13" max="13" width="10" style="1" hidden="1" customWidth="1"/>
    <col min="14" max="14" width="11" style="1" hidden="1" customWidth="1"/>
    <col min="15" max="15" width="9.28515625" style="1" customWidth="1"/>
    <col min="16" max="16" width="10.5703125" style="1" customWidth="1"/>
    <col min="17" max="17" width="13.85546875" style="1" customWidth="1"/>
    <col min="18" max="18" width="13.42578125" style="1" customWidth="1"/>
    <col min="19" max="19" width="14.28515625" style="1" customWidth="1"/>
    <col min="20" max="20" width="11.28515625" style="2" customWidth="1"/>
    <col min="21" max="21" width="10.5703125" style="1" customWidth="1"/>
    <col min="22" max="16384" width="8.85546875" style="1"/>
  </cols>
  <sheetData>
    <row r="1" spans="1:21" s="3" customFormat="1" ht="12" x14ac:dyDescent="0.25">
      <c r="F1" s="4"/>
      <c r="G1" s="4"/>
      <c r="H1" s="4"/>
      <c r="I1" s="46"/>
      <c r="T1" s="5" t="s">
        <v>30</v>
      </c>
    </row>
    <row r="2" spans="1:21" s="3" customFormat="1" ht="12" x14ac:dyDescent="0.25">
      <c r="F2" s="4"/>
      <c r="G2" s="4"/>
      <c r="H2" s="4"/>
      <c r="I2" s="46"/>
      <c r="T2" s="5" t="s">
        <v>31</v>
      </c>
    </row>
    <row r="3" spans="1:21" s="6" customFormat="1" ht="11.25" x14ac:dyDescent="0.25">
      <c r="I3" s="47"/>
    </row>
    <row r="4" spans="1:21" ht="15.75" x14ac:dyDescent="0.25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1" ht="15.75" x14ac:dyDescent="0.25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1" s="45" customFormat="1" ht="15.75" x14ac:dyDescent="0.25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1" s="7" customFormat="1" ht="11.25" x14ac:dyDescent="0.25">
      <c r="I7" s="48"/>
      <c r="R7" s="6"/>
      <c r="S7" s="6"/>
    </row>
    <row r="8" spans="1:21" s="8" customFormat="1" ht="15.75" customHeight="1" x14ac:dyDescent="0.25">
      <c r="A8" s="59" t="s">
        <v>2</v>
      </c>
      <c r="B8" s="59"/>
      <c r="C8" s="59"/>
      <c r="D8" s="59"/>
      <c r="E8" s="60">
        <f>SUMIF(T16,"&gt;0")</f>
        <v>225158</v>
      </c>
      <c r="F8" s="60"/>
      <c r="G8" s="61" t="s">
        <v>3</v>
      </c>
      <c r="H8" s="61"/>
      <c r="I8" s="49"/>
      <c r="J8" s="9"/>
      <c r="K8" s="9"/>
      <c r="L8" s="9"/>
      <c r="M8" s="10"/>
      <c r="N8" s="9"/>
      <c r="O8" s="9"/>
      <c r="P8" s="10"/>
      <c r="Q8" s="10"/>
      <c r="R8" s="10"/>
      <c r="S8" s="11" t="s">
        <v>4</v>
      </c>
      <c r="T8" s="12"/>
    </row>
    <row r="9" spans="1:21" s="6" customFormat="1" ht="11.25" x14ac:dyDescent="0.25">
      <c r="A9" s="13"/>
      <c r="B9" s="14"/>
      <c r="C9" s="13"/>
      <c r="D9" s="15"/>
      <c r="E9" s="16"/>
      <c r="F9" s="16"/>
      <c r="G9" s="16"/>
      <c r="H9" s="16"/>
      <c r="I9" s="50"/>
      <c r="J9" s="16"/>
      <c r="K9" s="16"/>
      <c r="L9" s="16"/>
      <c r="M9" s="16"/>
      <c r="N9" s="16"/>
      <c r="O9" s="16"/>
      <c r="P9" s="13"/>
      <c r="Q9" s="13"/>
      <c r="R9" s="13"/>
      <c r="S9" s="11" t="s">
        <v>5</v>
      </c>
      <c r="T9" s="17"/>
    </row>
    <row r="10" spans="1:21" ht="15" customHeight="1" x14ac:dyDescent="0.25">
      <c r="A10" s="62" t="s">
        <v>6</v>
      </c>
      <c r="B10" s="62" t="s">
        <v>7</v>
      </c>
      <c r="C10" s="62" t="s">
        <v>8</v>
      </c>
      <c r="D10" s="62"/>
      <c r="E10" s="63" t="s">
        <v>9</v>
      </c>
      <c r="F10" s="63"/>
      <c r="G10" s="63" t="s">
        <v>10</v>
      </c>
      <c r="H10" s="63"/>
      <c r="I10" s="63" t="s">
        <v>11</v>
      </c>
      <c r="J10" s="63"/>
      <c r="K10" s="63" t="s">
        <v>12</v>
      </c>
      <c r="L10" s="63"/>
      <c r="M10" s="63" t="s">
        <v>13</v>
      </c>
      <c r="N10" s="63"/>
      <c r="O10" s="63" t="s">
        <v>14</v>
      </c>
      <c r="P10" s="62" t="s">
        <v>15</v>
      </c>
      <c r="Q10" s="62" t="s">
        <v>16</v>
      </c>
      <c r="R10" s="62" t="s">
        <v>17</v>
      </c>
      <c r="S10" s="62" t="s">
        <v>18</v>
      </c>
      <c r="T10" s="63" t="s">
        <v>19</v>
      </c>
    </row>
    <row r="11" spans="1:21" ht="27" customHeight="1" x14ac:dyDescent="0.25">
      <c r="A11" s="62"/>
      <c r="B11" s="62"/>
      <c r="C11" s="62"/>
      <c r="D11" s="62"/>
      <c r="E11" s="64" t="s">
        <v>39</v>
      </c>
      <c r="F11" s="64"/>
      <c r="G11" s="64" t="s">
        <v>40</v>
      </c>
      <c r="H11" s="64"/>
      <c r="I11" s="64" t="s">
        <v>41</v>
      </c>
      <c r="J11" s="64"/>
      <c r="K11" s="65"/>
      <c r="L11" s="65"/>
      <c r="M11" s="64"/>
      <c r="N11" s="64"/>
      <c r="O11" s="63"/>
      <c r="P11" s="62"/>
      <c r="Q11" s="62"/>
      <c r="R11" s="62"/>
      <c r="S11" s="62"/>
      <c r="T11" s="63"/>
    </row>
    <row r="12" spans="1:21" ht="27" customHeight="1" x14ac:dyDescent="0.25">
      <c r="A12" s="62"/>
      <c r="B12" s="62"/>
      <c r="C12" s="18" t="s">
        <v>20</v>
      </c>
      <c r="D12" s="20" t="s">
        <v>21</v>
      </c>
      <c r="E12" s="19" t="s">
        <v>22</v>
      </c>
      <c r="F12" s="19" t="s">
        <v>23</v>
      </c>
      <c r="G12" s="19" t="s">
        <v>22</v>
      </c>
      <c r="H12" s="19" t="s">
        <v>23</v>
      </c>
      <c r="I12" s="51" t="s">
        <v>22</v>
      </c>
      <c r="J12" s="19" t="s">
        <v>23</v>
      </c>
      <c r="K12" s="19" t="s">
        <v>22</v>
      </c>
      <c r="L12" s="19" t="s">
        <v>23</v>
      </c>
      <c r="M12" s="19" t="s">
        <v>22</v>
      </c>
      <c r="N12" s="19" t="s">
        <v>23</v>
      </c>
      <c r="O12" s="63"/>
      <c r="P12" s="62"/>
      <c r="Q12" s="62"/>
      <c r="R12" s="62"/>
      <c r="S12" s="62"/>
      <c r="T12" s="63"/>
    </row>
    <row r="13" spans="1:21" ht="25.5" x14ac:dyDescent="0.25">
      <c r="A13" s="18">
        <v>1</v>
      </c>
      <c r="B13" s="21" t="s">
        <v>37</v>
      </c>
      <c r="C13" s="18" t="s">
        <v>35</v>
      </c>
      <c r="D13" s="20">
        <v>1300</v>
      </c>
      <c r="E13" s="22">
        <v>78</v>
      </c>
      <c r="F13" s="23">
        <f t="shared" ref="F13:F15" si="0">E13*D13</f>
        <v>101400</v>
      </c>
      <c r="G13" s="22">
        <v>83</v>
      </c>
      <c r="H13" s="24">
        <f t="shared" ref="H13:H15" si="1">G13*D13</f>
        <v>107900</v>
      </c>
      <c r="I13" s="52">
        <v>80</v>
      </c>
      <c r="J13" s="23">
        <f t="shared" ref="J13:J15" si="2">I13*D13</f>
        <v>104000</v>
      </c>
      <c r="K13" s="23"/>
      <c r="L13" s="23">
        <f t="shared" ref="L13:L15" si="3">K13*D13</f>
        <v>0</v>
      </c>
      <c r="M13" s="25"/>
      <c r="N13" s="23">
        <f t="shared" ref="N13:N15" si="4">M13*D13</f>
        <v>0</v>
      </c>
      <c r="O13" s="23">
        <f t="shared" ref="O13:O15" si="5">ROUND(AVERAGE(E13,G13,I13,K13),2)</f>
        <v>80.33</v>
      </c>
      <c r="P13" s="26">
        <f t="shared" ref="P13:P15" si="6">COUNTA(E13,G13,I13,K13,M13)</f>
        <v>3</v>
      </c>
      <c r="Q13" s="26">
        <f t="shared" ref="Q13:Q15" si="7">SQRT((IF(E13&gt;0,POWER(E13-O13,2),0)+IF(G13&gt;0,POWER(G13-O13,2),0)+IF(I13&gt;0,POWER(I13-O13,2),0)+IF(K13&gt;0,POWER(K13-O13,2),0))/(P13-1))</f>
        <v>2.5166147897522975</v>
      </c>
      <c r="R13" s="27">
        <f t="shared" ref="R13:R15" si="8">Q13/O13*100</f>
        <v>3.132845499504914</v>
      </c>
      <c r="S13" s="27" t="str">
        <f t="shared" ref="S13:S15" si="9">IF(R13&lt;33,$S$8,$S$9)</f>
        <v>ОДН</v>
      </c>
      <c r="T13" s="28">
        <f t="shared" ref="T13:T15" si="10">D13*O13</f>
        <v>104429</v>
      </c>
      <c r="U13" s="29"/>
    </row>
    <row r="14" spans="1:21" ht="25.5" customHeight="1" x14ac:dyDescent="0.25">
      <c r="A14" s="18">
        <v>2</v>
      </c>
      <c r="B14" s="21" t="s">
        <v>38</v>
      </c>
      <c r="C14" s="18" t="s">
        <v>35</v>
      </c>
      <c r="D14" s="20">
        <v>1300</v>
      </c>
      <c r="E14" s="22">
        <v>76</v>
      </c>
      <c r="F14" s="23">
        <f t="shared" si="0"/>
        <v>98800</v>
      </c>
      <c r="G14" s="22">
        <v>88</v>
      </c>
      <c r="H14" s="24">
        <f t="shared" si="1"/>
        <v>114400</v>
      </c>
      <c r="I14" s="52">
        <v>80</v>
      </c>
      <c r="J14" s="23">
        <f t="shared" si="2"/>
        <v>104000</v>
      </c>
      <c r="K14" s="23"/>
      <c r="L14" s="23">
        <f t="shared" si="3"/>
        <v>0</v>
      </c>
      <c r="M14" s="25"/>
      <c r="N14" s="23">
        <f t="shared" si="4"/>
        <v>0</v>
      </c>
      <c r="O14" s="23">
        <f t="shared" si="5"/>
        <v>81.33</v>
      </c>
      <c r="P14" s="26">
        <f t="shared" si="6"/>
        <v>3</v>
      </c>
      <c r="Q14" s="26">
        <f t="shared" si="7"/>
        <v>6.1101022904694489</v>
      </c>
      <c r="R14" s="27">
        <f t="shared" si="8"/>
        <v>7.5127287476570128</v>
      </c>
      <c r="S14" s="27" t="str">
        <f t="shared" si="9"/>
        <v>ОДН</v>
      </c>
      <c r="T14" s="28">
        <f t="shared" si="10"/>
        <v>105729</v>
      </c>
      <c r="U14" s="29"/>
    </row>
    <row r="15" spans="1:21" x14ac:dyDescent="0.25">
      <c r="A15" s="18">
        <v>3</v>
      </c>
      <c r="B15" s="21" t="s">
        <v>36</v>
      </c>
      <c r="C15" s="18" t="s">
        <v>35</v>
      </c>
      <c r="D15" s="20">
        <v>100</v>
      </c>
      <c r="E15" s="22">
        <v>130</v>
      </c>
      <c r="F15" s="23">
        <f t="shared" si="0"/>
        <v>13000</v>
      </c>
      <c r="G15" s="22">
        <v>170</v>
      </c>
      <c r="H15" s="24">
        <f t="shared" si="1"/>
        <v>17000</v>
      </c>
      <c r="I15" s="52">
        <v>150</v>
      </c>
      <c r="J15" s="23">
        <f t="shared" si="2"/>
        <v>15000</v>
      </c>
      <c r="K15" s="23"/>
      <c r="L15" s="23">
        <f t="shared" si="3"/>
        <v>0</v>
      </c>
      <c r="M15" s="25"/>
      <c r="N15" s="23">
        <f t="shared" si="4"/>
        <v>0</v>
      </c>
      <c r="O15" s="23">
        <f t="shared" si="5"/>
        <v>150</v>
      </c>
      <c r="P15" s="26">
        <f t="shared" si="6"/>
        <v>3</v>
      </c>
      <c r="Q15" s="26">
        <f t="shared" si="7"/>
        <v>20</v>
      </c>
      <c r="R15" s="26">
        <f t="shared" si="8"/>
        <v>13.333333333333334</v>
      </c>
      <c r="S15" s="26" t="str">
        <f t="shared" si="9"/>
        <v>ОДН</v>
      </c>
      <c r="T15" s="28">
        <f t="shared" si="10"/>
        <v>15000</v>
      </c>
      <c r="U15" s="29"/>
    </row>
    <row r="16" spans="1:21" s="30" customFormat="1" ht="27.75" customHeight="1" x14ac:dyDescent="0.25">
      <c r="A16" s="67" t="s">
        <v>24</v>
      </c>
      <c r="B16" s="68"/>
      <c r="C16" s="31"/>
      <c r="D16" s="32">
        <f>SUM(D13:D15)</f>
        <v>2700</v>
      </c>
      <c r="E16" s="33"/>
      <c r="F16" s="34">
        <f>SUM(F13:F15)</f>
        <v>213200</v>
      </c>
      <c r="G16" s="33"/>
      <c r="H16" s="34">
        <f>SUM(H13:H15)</f>
        <v>239300</v>
      </c>
      <c r="I16" s="53"/>
      <c r="J16" s="34">
        <f>SUM(J13:J15)</f>
        <v>223000</v>
      </c>
      <c r="K16" s="33"/>
      <c r="L16" s="34">
        <f>SUM(L13:L15)</f>
        <v>0</v>
      </c>
      <c r="M16" s="33"/>
      <c r="N16" s="34">
        <f>SUM(N13:N15)</f>
        <v>0</v>
      </c>
      <c r="O16" s="33"/>
      <c r="P16" s="33"/>
      <c r="Q16" s="33"/>
      <c r="R16" s="33"/>
      <c r="S16" s="33"/>
      <c r="T16" s="35">
        <f>SUMIF(T13:T15,"&gt;0")</f>
        <v>225158</v>
      </c>
    </row>
    <row r="17" spans="1:20" s="36" customFormat="1" x14ac:dyDescent="0.25">
      <c r="A17" s="37"/>
      <c r="I17" s="54"/>
      <c r="Q17" s="38"/>
    </row>
    <row r="18" spans="1:20" ht="33.75" hidden="1" customHeight="1" x14ac:dyDescent="0.25">
      <c r="A18" s="69" t="s">
        <v>25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1"/>
    </row>
    <row r="19" spans="1:20" ht="52.5" customHeight="1" x14ac:dyDescent="0.25">
      <c r="A19" s="69" t="s">
        <v>32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1"/>
    </row>
    <row r="20" spans="1:20" ht="100.5" customHeight="1" x14ac:dyDescent="0.25">
      <c r="A20" s="66" t="s">
        <v>26</v>
      </c>
      <c r="B20" s="66"/>
      <c r="C20" s="66" t="s">
        <v>33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57.75" customHeight="1" x14ac:dyDescent="0.25">
      <c r="A21" s="66" t="s">
        <v>27</v>
      </c>
      <c r="B21" s="66"/>
      <c r="C21" s="66" t="s">
        <v>28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ht="44.25" customHeight="1" x14ac:dyDescent="0.25">
      <c r="A22" s="66" t="s">
        <v>16</v>
      </c>
      <c r="B22" s="66"/>
      <c r="C22" s="66" t="s">
        <v>29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1:20" x14ac:dyDescent="0.25">
      <c r="A23" s="39"/>
      <c r="B23" s="39"/>
      <c r="C23" s="39"/>
      <c r="D23" s="39"/>
      <c r="E23" s="39"/>
      <c r="F23" s="39"/>
      <c r="G23" s="39"/>
      <c r="H23" s="39"/>
      <c r="I23" s="55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1:20" x14ac:dyDescent="0.25">
      <c r="B24" s="40"/>
      <c r="C24" s="40"/>
      <c r="D24" s="41"/>
      <c r="E24" s="42"/>
      <c r="F24" s="43"/>
      <c r="G24" s="42"/>
      <c r="H24" s="42"/>
      <c r="I24" s="56"/>
      <c r="J24" s="42"/>
      <c r="K24" s="42"/>
      <c r="L24" s="42"/>
      <c r="M24" s="42"/>
      <c r="N24" s="42"/>
      <c r="O24" s="42"/>
      <c r="P24" s="44"/>
      <c r="Q24" s="42"/>
      <c r="R24" s="42"/>
      <c r="S24" s="42"/>
      <c r="T24" s="42"/>
    </row>
  </sheetData>
  <mergeCells count="34">
    <mergeCell ref="A21:B21"/>
    <mergeCell ref="C21:T21"/>
    <mergeCell ref="A22:B22"/>
    <mergeCell ref="C22:T22"/>
    <mergeCell ref="A16:B16"/>
    <mergeCell ref="A18:T18"/>
    <mergeCell ref="A19:T19"/>
    <mergeCell ref="A20:B20"/>
    <mergeCell ref="C20:T20"/>
    <mergeCell ref="Q10:Q12"/>
    <mergeCell ref="R10:R12"/>
    <mergeCell ref="S10:S12"/>
    <mergeCell ref="T10:T12"/>
    <mergeCell ref="E11:F11"/>
    <mergeCell ref="G11:H11"/>
    <mergeCell ref="I11:J11"/>
    <mergeCell ref="K11:L11"/>
    <mergeCell ref="M11:N11"/>
    <mergeCell ref="I10:J10"/>
    <mergeCell ref="K10:L10"/>
    <mergeCell ref="M10:N10"/>
    <mergeCell ref="O10:O12"/>
    <mergeCell ref="P10:P12"/>
    <mergeCell ref="A10:A12"/>
    <mergeCell ref="B10:B12"/>
    <mergeCell ref="C10:D11"/>
    <mergeCell ref="E10:F10"/>
    <mergeCell ref="G10:H10"/>
    <mergeCell ref="A4:T4"/>
    <mergeCell ref="A5:T5"/>
    <mergeCell ref="A6:T6"/>
    <mergeCell ref="A8:D8"/>
    <mergeCell ref="E8:F8"/>
    <mergeCell ref="G8:H8"/>
  </mergeCells>
  <pageMargins left="0.7" right="0.7" top="0.75" bottom="0.75" header="0.3" footer="0.3"/>
  <pageSetup paperSize="9" scale="64" firstPageNumber="214748364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Кадырбердин Дамир</cp:lastModifiedBy>
  <cp:revision>4</cp:revision>
  <cp:lastPrinted>2025-03-10T04:27:34Z</cp:lastPrinted>
  <dcterms:created xsi:type="dcterms:W3CDTF">2021-01-18T05:46:41Z</dcterms:created>
  <dcterms:modified xsi:type="dcterms:W3CDTF">2025-03-10T04:27:57Z</dcterms:modified>
</cp:coreProperties>
</file>