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565000" sheetId="4" r:id="rId1"/>
  </sheets>
  <definedNames>
    <definedName name="_xlnm.Print_Area" localSheetId="0">'565000'!$A$1:$N$21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4"/>
  <c r="K10"/>
  <c r="L10" s="1"/>
  <c r="M10" s="1"/>
  <c r="N10" s="1"/>
  <c r="K11"/>
  <c r="L11" s="1"/>
  <c r="M11" s="1"/>
  <c r="N11" s="1"/>
  <c r="H10"/>
  <c r="I10" s="1"/>
  <c r="J10" s="1"/>
  <c r="H11"/>
  <c r="I11" s="1"/>
  <c r="J11" s="1"/>
  <c r="D12" l="1"/>
  <c r="H9" l="1"/>
  <c r="I9" s="1"/>
  <c r="J9" s="1"/>
  <c r="L9" l="1"/>
  <c r="M9" s="1"/>
  <c r="N9" s="1"/>
  <c r="N12" l="1"/>
  <c r="K14" s="1"/>
</calcChain>
</file>

<file path=xl/sharedStrings.xml><?xml version="1.0" encoding="utf-8"?>
<sst xmlns="http://schemas.openxmlformats.org/spreadsheetml/2006/main" count="45" uniqueCount="36">
  <si>
    <t>№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</si>
  <si>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</si>
  <si>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</si>
  <si>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</si>
  <si>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</si>
  <si>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</si>
  <si>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</si>
  <si>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</si>
  <si>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</si>
  <si>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</si>
  <si>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</si>
  <si>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Обоснование использования выбранного метода:</t>
  </si>
  <si>
    <t>подпись</t>
  </si>
  <si>
    <t>Итого:</t>
  </si>
  <si>
    <t>В результате проведенного расчета Н(М)ЦК, цена контракта составила, руб.:</t>
  </si>
  <si>
    <t>Ед. изм</t>
  </si>
  <si>
    <t>х</t>
  </si>
  <si>
    <t>** В соответствии с п.3.20.1 Методических рекомендаций, утвержденных приказом Минэкономразвития РФ от 02.10.2013 № 567 расчет произведен с помощью стандартных функций табличного редактора EXCEL.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</si>
  <si>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</si>
  <si>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Кол-во</t>
  </si>
  <si>
    <t xml:space="preserve">Метод сопоставимых рыночных цен 
</t>
  </si>
  <si>
    <t>Используемый метод определения НМЦД:</t>
  </si>
  <si>
    <t xml:space="preserve">Метод сопоставимых рыночных цен – является приоритетным  методом для определения и обоснования НМЦД
</t>
  </si>
  <si>
    <t>КП 1</t>
  </si>
  <si>
    <t>Бензин Аи-92</t>
  </si>
  <si>
    <t>Бензин Аи-95</t>
  </si>
  <si>
    <t>Дизельное топливо</t>
  </si>
  <si>
    <t>на поставку моторного топлива (бензин автомобильный, дизельное топливо) для нудж Богородского ПАП</t>
  </si>
  <si>
    <t>Обоснование (расчет)  начальной (максимальной) цены договора</t>
  </si>
  <si>
    <t xml:space="preserve">В целях определения НМЦД методом сопоставимых рыночных цен (анализа рынка) использованы 3 (три) коммерческих предложения
</t>
  </si>
  <si>
    <t>Наименование предмета договора (объект закупки)</t>
  </si>
  <si>
    <t>л.куб.д</t>
  </si>
  <si>
    <t>л.куб.д.</t>
  </si>
  <si>
    <t>Договор ЕИС № 32</t>
  </si>
  <si>
    <t>Договор ЕИС № 32615700764</t>
  </si>
  <si>
    <t xml:space="preserve">Расчет произведен 11.03.2026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</si>
</sst>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9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9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/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wrapText="1"/>
    </xf>
    <xf numFmtId="0" fontId="13" fillId="0" borderId="0" xfId="0" applyFont="1" applyBorder="1" applyAlignment="1">
      <alignment wrapText="1"/>
    </xf>
    <xf numFmtId="0" fontId="11" fillId="0" borderId="1" xfId="0" applyFont="1" applyBorder="1" applyAlignment="1">
      <alignment vertical="top" wrapText="1"/>
    </xf>
    <xf numFmtId="2" fontId="10" fillId="0" borderId="0" xfId="0" applyNumberFormat="1" applyFont="1" applyBorder="1" applyAlignment="1">
      <alignment vertical="center"/>
    </xf>
    <xf numFmtId="4" fontId="10" fillId="0" borderId="0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/>
    <xf numFmtId="0" fontId="6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right" wrapText="1"/>
    </xf>
    <xf numFmtId="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" fontId="8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left"/>
    </xf>
    <xf numFmtId="2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4" xfId="0" applyFont="1" applyFill="1" applyBorder="1" applyAlignment="1">
      <alignment horizontal="right" vertical="top" wrapText="1"/>
    </xf>
    <xf numFmtId="0" fontId="1" fillId="0" borderId="5" xfId="0" applyFont="1" applyFill="1" applyBorder="1" applyAlignment="1">
      <alignment horizontal="right" vertical="top" wrapText="1"/>
    </xf>
    <xf numFmtId="0" fontId="1" fillId="0" borderId="3" xfId="0" applyFont="1" applyBorder="1" applyAlignment="1">
      <alignment horizontal="center" vertical="top" wrapText="1"/>
    </xf>
    <xf numFmtId="0" fontId="9" fillId="0" borderId="4" xfId="0" applyFont="1" applyBorder="1" applyAlignment="1"/>
    <xf numFmtId="0" fontId="9" fillId="0" borderId="5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6317" name="Picture 1">
          <a:extLst>
            <a:ext uri="{FF2B5EF4-FFF2-40B4-BE49-F238E27FC236}">
              <a16:creationId xmlns:a16="http://schemas.microsoft.com/office/drawing/2014/main" xmlns="" id="{00000000-0008-0000-0000-0000A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86475" y="459105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7</xdr:row>
      <xdr:rowOff>1238250</xdr:rowOff>
    </xdr:from>
    <xdr:to>
      <xdr:col>8</xdr:col>
      <xdr:colOff>457200</xdr:colOff>
      <xdr:row>7</xdr:row>
      <xdr:rowOff>1466850</xdr:rowOff>
    </xdr:to>
    <xdr:pic>
      <xdr:nvPicPr>
        <xdr:cNvPr id="6318" name="Picture 6">
          <a:extLst>
            <a:ext uri="{FF2B5EF4-FFF2-40B4-BE49-F238E27FC236}">
              <a16:creationId xmlns:a16="http://schemas.microsoft.com/office/drawing/2014/main" xmlns="" id="{00000000-0008-0000-0000-0000A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10450" y="48768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6319" name="Picture 1">
          <a:extLst>
            <a:ext uri="{FF2B5EF4-FFF2-40B4-BE49-F238E27FC236}">
              <a16:creationId xmlns:a16="http://schemas.microsoft.com/office/drawing/2014/main" xmlns="" id="{00000000-0008-0000-0000-0000A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86475" y="459105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7</xdr:row>
      <xdr:rowOff>1238250</xdr:rowOff>
    </xdr:from>
    <xdr:to>
      <xdr:col>8</xdr:col>
      <xdr:colOff>457200</xdr:colOff>
      <xdr:row>7</xdr:row>
      <xdr:rowOff>1466850</xdr:rowOff>
    </xdr:to>
    <xdr:pic>
      <xdr:nvPicPr>
        <xdr:cNvPr id="6320" name="Picture 6">
          <a:extLst>
            <a:ext uri="{FF2B5EF4-FFF2-40B4-BE49-F238E27FC236}">
              <a16:creationId xmlns:a16="http://schemas.microsoft.com/office/drawing/2014/main" xmlns="" id="{00000000-0008-0000-0000-0000B0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10450" y="48768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6321" name="Picture 1">
          <a:extLst>
            <a:ext uri="{FF2B5EF4-FFF2-40B4-BE49-F238E27FC236}">
              <a16:creationId xmlns:a16="http://schemas.microsoft.com/office/drawing/2014/main" xmlns="" id="{00000000-0008-0000-0000-0000B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3400" y="459105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6322" name="Picture 2">
          <a:extLst>
            <a:ext uri="{FF2B5EF4-FFF2-40B4-BE49-F238E27FC236}">
              <a16:creationId xmlns:a16="http://schemas.microsoft.com/office/drawing/2014/main" xmlns="" id="{00000000-0008-0000-0000-0000B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124700" y="45624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7</xdr:row>
      <xdr:rowOff>1600200</xdr:rowOff>
    </xdr:from>
    <xdr:to>
      <xdr:col>10</xdr:col>
      <xdr:colOff>1390650</xdr:colOff>
      <xdr:row>7</xdr:row>
      <xdr:rowOff>1962150</xdr:rowOff>
    </xdr:to>
    <xdr:pic>
      <xdr:nvPicPr>
        <xdr:cNvPr id="6323" name="Picture 5">
          <a:extLst>
            <a:ext uri="{FF2B5EF4-FFF2-40B4-BE49-F238E27FC236}">
              <a16:creationId xmlns:a16="http://schemas.microsoft.com/office/drawing/2014/main" xmlns="" id="{00000000-0008-0000-0000-0000B3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05900" y="5238750"/>
          <a:ext cx="13716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7</xdr:row>
      <xdr:rowOff>1447800</xdr:rowOff>
    </xdr:from>
    <xdr:to>
      <xdr:col>10</xdr:col>
      <xdr:colOff>323850</xdr:colOff>
      <xdr:row>7</xdr:row>
      <xdr:rowOff>1676400</xdr:rowOff>
    </xdr:to>
    <xdr:pic>
      <xdr:nvPicPr>
        <xdr:cNvPr id="6324" name="Picture 6">
          <a:extLst>
            <a:ext uri="{FF2B5EF4-FFF2-40B4-BE49-F238E27FC236}">
              <a16:creationId xmlns:a16="http://schemas.microsoft.com/office/drawing/2014/main" xmlns="" id="{00000000-0008-0000-0000-0000B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58300" y="50863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1"/>
  <sheetViews>
    <sheetView tabSelected="1" view="pageBreakPreview" zoomScale="120" zoomScaleNormal="100" zoomScaleSheetLayoutView="120" workbookViewId="0">
      <selection activeCell="D27" sqref="D27"/>
    </sheetView>
  </sheetViews>
  <sheetFormatPr defaultRowHeight="12.75"/>
  <cols>
    <col min="1" max="1" width="3.140625" style="2" customWidth="1"/>
    <col min="2" max="2" width="33.42578125" style="2" customWidth="1"/>
    <col min="3" max="3" width="7.85546875" style="2" customWidth="1"/>
    <col min="4" max="4" width="9.140625" style="2" customWidth="1"/>
    <col min="5" max="5" width="13" style="2" customWidth="1"/>
    <col min="6" max="6" width="12.7109375" style="2" customWidth="1"/>
    <col min="7" max="7" width="13.5703125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0.85546875" style="2" customWidth="1"/>
    <col min="12" max="12" width="12.42578125" style="2" customWidth="1"/>
    <col min="13" max="13" width="9.28515625" style="2" customWidth="1"/>
    <col min="14" max="14" width="11.85546875" style="2" customWidth="1"/>
    <col min="15" max="16384" width="9.140625" style="2"/>
  </cols>
  <sheetData>
    <row r="1" spans="1:29" ht="18.75">
      <c r="A1" s="39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ht="18.75">
      <c r="A2" s="15"/>
      <c r="B2" s="43" t="s">
        <v>27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31.5">
      <c r="A3" s="8"/>
      <c r="B3" s="18" t="s">
        <v>21</v>
      </c>
      <c r="C3" s="40" t="s">
        <v>20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ht="31.5">
      <c r="A4" s="8"/>
      <c r="B4" s="18" t="s">
        <v>11</v>
      </c>
      <c r="C4" s="41" t="s">
        <v>22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4" customFormat="1" ht="15.75">
      <c r="A5" s="8"/>
      <c r="B5" s="42" t="s">
        <v>29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ht="14.2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2"/>
      <c r="M6" s="10"/>
      <c r="N6" s="10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39" customHeight="1">
      <c r="A7" s="44" t="s">
        <v>0</v>
      </c>
      <c r="B7" s="44" t="s">
        <v>30</v>
      </c>
      <c r="C7" s="44" t="s">
        <v>15</v>
      </c>
      <c r="D7" s="44" t="s">
        <v>19</v>
      </c>
      <c r="E7" s="50" t="s">
        <v>9</v>
      </c>
      <c r="F7" s="50"/>
      <c r="G7" s="50"/>
      <c r="H7" s="51" t="s">
        <v>8</v>
      </c>
      <c r="I7" s="51"/>
      <c r="J7" s="51"/>
      <c r="K7" s="57" t="s">
        <v>4</v>
      </c>
      <c r="L7" s="58"/>
      <c r="M7" s="58"/>
      <c r="N7" s="59"/>
    </row>
    <row r="8" spans="1:29" ht="155.25" customHeight="1">
      <c r="A8" s="44"/>
      <c r="B8" s="44"/>
      <c r="C8" s="44"/>
      <c r="D8" s="44"/>
      <c r="E8" s="38" t="s">
        <v>34</v>
      </c>
      <c r="F8" s="38" t="s">
        <v>23</v>
      </c>
      <c r="G8" s="38" t="s">
        <v>33</v>
      </c>
      <c r="H8" s="3" t="s">
        <v>3</v>
      </c>
      <c r="I8" s="3" t="s">
        <v>1</v>
      </c>
      <c r="J8" s="4" t="s">
        <v>2</v>
      </c>
      <c r="K8" s="1" t="s">
        <v>10</v>
      </c>
      <c r="L8" s="5" t="s">
        <v>5</v>
      </c>
      <c r="M8" s="5" t="s">
        <v>6</v>
      </c>
      <c r="N8" s="5" t="s">
        <v>7</v>
      </c>
    </row>
    <row r="9" spans="1:29" ht="15" customHeight="1">
      <c r="A9" s="21">
        <v>1</v>
      </c>
      <c r="B9" s="33" t="s">
        <v>24</v>
      </c>
      <c r="C9" s="21" t="s">
        <v>32</v>
      </c>
      <c r="D9" s="26">
        <v>3000</v>
      </c>
      <c r="E9" s="34">
        <v>51.540599999999998</v>
      </c>
      <c r="F9" s="34">
        <v>75</v>
      </c>
      <c r="G9" s="34">
        <v>60.5</v>
      </c>
      <c r="H9" s="35">
        <f t="shared" ref="H9:H11" si="0">AVERAGE(E9:G9)</f>
        <v>62.346866666666664</v>
      </c>
      <c r="I9" s="30">
        <f t="shared" ref="I9:I11" si="1">SQRT(((SUM((POWER(E9-H9,2)),(POWER(F9-H9,2)),(POWER(G9-H9,2)))/(COLUMNS(E9:G9)-1))))</f>
        <v>11.838245201605403</v>
      </c>
      <c r="J9" s="30">
        <f t="shared" ref="J9:J11" si="2">I9/H9*100</f>
        <v>18.987714755414714</v>
      </c>
      <c r="K9" s="22">
        <f>((D9/3)*(SUM(E9:G9)))</f>
        <v>187040.59999999998</v>
      </c>
      <c r="L9" s="22">
        <f>K9/D9</f>
        <v>62.346866666666656</v>
      </c>
      <c r="M9" s="22">
        <f t="shared" ref="M9:M11" si="3">ROUND(L9,2)</f>
        <v>62.35</v>
      </c>
      <c r="N9" s="22">
        <f>M9*D9</f>
        <v>187050</v>
      </c>
    </row>
    <row r="10" spans="1:29" ht="15" customHeight="1">
      <c r="A10" s="21">
        <v>2</v>
      </c>
      <c r="B10" s="33" t="s">
        <v>25</v>
      </c>
      <c r="C10" s="21" t="s">
        <v>31</v>
      </c>
      <c r="D10" s="26">
        <v>3000</v>
      </c>
      <c r="E10" s="34">
        <v>56.032499999999999</v>
      </c>
      <c r="F10" s="34">
        <v>80</v>
      </c>
      <c r="G10" s="34">
        <v>65.5</v>
      </c>
      <c r="H10" s="35">
        <f t="shared" si="0"/>
        <v>67.177499999999995</v>
      </c>
      <c r="I10" s="30">
        <f t="shared" si="1"/>
        <v>12.071485772265152</v>
      </c>
      <c r="J10" s="30">
        <f t="shared" si="2"/>
        <v>17.969537080518258</v>
      </c>
      <c r="K10" s="22">
        <f t="shared" ref="K10:K11" si="4">((D10/3)*(SUM(E10:G10)))</f>
        <v>201532.5</v>
      </c>
      <c r="L10" s="22">
        <f t="shared" ref="L10:L11" si="5">K10/D10</f>
        <v>67.177499999999995</v>
      </c>
      <c r="M10" s="22">
        <f t="shared" si="3"/>
        <v>67.180000000000007</v>
      </c>
      <c r="N10" s="22">
        <f>M10*D10</f>
        <v>201540.00000000003</v>
      </c>
    </row>
    <row r="11" spans="1:29" ht="15" customHeight="1">
      <c r="A11" s="21">
        <v>3</v>
      </c>
      <c r="B11" s="33" t="s">
        <v>26</v>
      </c>
      <c r="C11" s="21" t="s">
        <v>31</v>
      </c>
      <c r="D11" s="26">
        <v>100000</v>
      </c>
      <c r="E11" s="34">
        <v>59.157299999999999</v>
      </c>
      <c r="F11" s="34">
        <v>85</v>
      </c>
      <c r="G11" s="34">
        <v>67</v>
      </c>
      <c r="H11" s="35">
        <f t="shared" si="0"/>
        <v>70.385766666666669</v>
      </c>
      <c r="I11" s="30">
        <f t="shared" si="1"/>
        <v>13.24986217903165</v>
      </c>
      <c r="J11" s="30">
        <f t="shared" si="2"/>
        <v>18.824632886049855</v>
      </c>
      <c r="K11" s="22">
        <f t="shared" si="4"/>
        <v>7038576.666666667</v>
      </c>
      <c r="L11" s="22">
        <f t="shared" si="5"/>
        <v>70.385766666666669</v>
      </c>
      <c r="M11" s="22">
        <f t="shared" si="3"/>
        <v>70.39</v>
      </c>
      <c r="N11" s="22">
        <f>M11*D11</f>
        <v>7039000</v>
      </c>
    </row>
    <row r="12" spans="1:29" ht="16.5" customHeight="1">
      <c r="A12" s="54" t="s">
        <v>13</v>
      </c>
      <c r="B12" s="55"/>
      <c r="C12" s="56"/>
      <c r="D12" s="32">
        <f>SUM(D9:D11)</f>
        <v>106000</v>
      </c>
      <c r="E12" s="23" t="s">
        <v>16</v>
      </c>
      <c r="F12" s="23" t="s">
        <v>16</v>
      </c>
      <c r="G12" s="24" t="s">
        <v>16</v>
      </c>
      <c r="H12" s="23" t="s">
        <v>16</v>
      </c>
      <c r="I12" s="25" t="s">
        <v>16</v>
      </c>
      <c r="J12" s="25" t="s">
        <v>16</v>
      </c>
      <c r="K12" s="25" t="s">
        <v>16</v>
      </c>
      <c r="L12" s="25" t="s">
        <v>16</v>
      </c>
      <c r="M12" s="25" t="s">
        <v>16</v>
      </c>
      <c r="N12" s="25">
        <f>SUM(N9:N11)</f>
        <v>7427590</v>
      </c>
    </row>
    <row r="13" spans="1:29" ht="19.5" customHeight="1">
      <c r="A13" s="49"/>
      <c r="B13" s="49"/>
      <c r="C13" s="49"/>
      <c r="D13" s="49"/>
      <c r="E13" s="49"/>
      <c r="F13" s="49"/>
      <c r="G13" s="49"/>
      <c r="H13" s="6"/>
      <c r="I13" s="6"/>
      <c r="J13" s="6"/>
      <c r="K13" s="19"/>
      <c r="L13" s="14"/>
      <c r="M13" s="14"/>
      <c r="N13" s="20"/>
    </row>
    <row r="14" spans="1:29" ht="15.75" customHeight="1">
      <c r="A14" s="52" t="s">
        <v>14</v>
      </c>
      <c r="B14" s="53"/>
      <c r="C14" s="53"/>
      <c r="D14" s="53"/>
      <c r="E14" s="53"/>
      <c r="F14" s="53"/>
      <c r="G14" s="53"/>
      <c r="H14" s="53"/>
      <c r="I14" s="53"/>
      <c r="J14" s="53"/>
      <c r="K14" s="36">
        <f>N12</f>
        <v>7427590</v>
      </c>
      <c r="L14" s="17"/>
      <c r="M14" s="17"/>
      <c r="N14" s="17"/>
    </row>
    <row r="15" spans="1:29" ht="9" customHeight="1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17"/>
      <c r="L15" s="17"/>
      <c r="M15" s="17"/>
      <c r="N15" s="17"/>
    </row>
    <row r="16" spans="1:29" ht="9.75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>
      <c r="A17" s="48" t="s">
        <v>18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>
      <c r="A18" s="2" t="s">
        <v>17</v>
      </c>
    </row>
    <row r="19" spans="1:14" ht="15.75">
      <c r="B19" s="37" t="s">
        <v>35</v>
      </c>
      <c r="C19" s="45"/>
      <c r="D19" s="46"/>
      <c r="E19" s="46"/>
      <c r="F19" s="46"/>
      <c r="G19" s="46"/>
      <c r="H19" s="46"/>
      <c r="I19" s="46"/>
      <c r="J19" s="46"/>
      <c r="K19" s="46"/>
      <c r="L19" s="47"/>
      <c r="M19" s="47"/>
      <c r="N19" s="47"/>
    </row>
    <row r="20" spans="1:14" ht="6" customHeight="1"/>
    <row r="21" spans="1:14">
      <c r="B21" s="31" t="s">
        <v>12</v>
      </c>
      <c r="C21" s="27"/>
      <c r="D21" s="27"/>
      <c r="E21" s="27"/>
    </row>
  </sheetData>
  <mergeCells count="17">
    <mergeCell ref="B7:B8"/>
    <mergeCell ref="C7:C8"/>
    <mergeCell ref="C19:N19"/>
    <mergeCell ref="A17:N17"/>
    <mergeCell ref="A13:G13"/>
    <mergeCell ref="E7:G7"/>
    <mergeCell ref="H7:J7"/>
    <mergeCell ref="A7:A8"/>
    <mergeCell ref="A14:J14"/>
    <mergeCell ref="A12:C12"/>
    <mergeCell ref="D7:D8"/>
    <mergeCell ref="K7:N7"/>
    <mergeCell ref="A1:N1"/>
    <mergeCell ref="C3:N3"/>
    <mergeCell ref="C4:N4"/>
    <mergeCell ref="B5:N5"/>
    <mergeCell ref="B2:N2"/>
  </mergeCells>
  <printOptions horizontalCentered="1"/>
  <pageMargins left="0.39370078740157483" right="0.39370078740157483" top="0.78740157480314965" bottom="0.59055118110236227" header="0.51181102362204722" footer="0.51181102362204722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565000</vt:lpstr>
      <vt:lpstr>'565000'!Область_печати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Q</cp:lastModifiedBy>
  <cp:lastPrinted>2025-08-27T09:09:58Z</cp:lastPrinted>
  <dcterms:created xsi:type="dcterms:W3CDTF">2014-01-15T18:15:09Z</dcterms:created>
  <dcterms:modified xsi:type="dcterms:W3CDTF">2026-03-11T06:01:32Z</dcterms:modified>
</cp:coreProperties>
</file>