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O:\Отдел закупок\Госзакупки\223-ФЗ\Документации 2026\Установки Хека\"/>
    </mc:Choice>
  </mc:AlternateContent>
  <xr:revisionPtr revIDLastSave="0" documentId="8_{2492BEFD-0EC6-4E9E-9B6B-E6ECD98A6379}" xr6:coauthVersionLast="47" xr6:coauthVersionMax="47" xr10:uidLastSave="{00000000-0000-0000-0000-000000000000}"/>
  <bookViews>
    <workbookView showHorizontalScroll="0" showVerticalScroll="0" showSheetTabs="0" xWindow="28680" yWindow="-120" windowWidth="29040" windowHeight="15720" xr2:uid="{00000000-000D-0000-FFFF-FFFF00000000}"/>
  </bookViews>
  <sheets>
    <sheet name="НМЦД " sheetId="2" r:id="rId1"/>
  </sheets>
  <calcPr calcId="191029" refMode="R1C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2" l="1"/>
  <c r="M7" i="2"/>
  <c r="M8" i="2"/>
  <c r="M9" i="2" s="1"/>
  <c r="L6" i="2"/>
  <c r="L7" i="2"/>
  <c r="L8" i="2"/>
  <c r="K6" i="2"/>
  <c r="K8" i="2"/>
  <c r="J6" i="2"/>
  <c r="J8" i="2"/>
  <c r="I6" i="2"/>
  <c r="I7" i="2"/>
  <c r="I8" i="2"/>
  <c r="I5" i="2"/>
  <c r="L5" i="2" s="1"/>
  <c r="M5" i="2" s="1"/>
  <c r="J7" i="2" l="1"/>
  <c r="K7" i="2" s="1"/>
  <c r="I11" i="2"/>
  <c r="J5" i="2"/>
  <c r="K5" i="2" s="1"/>
</calcChain>
</file>

<file path=xl/sharedStrings.xml><?xml version="1.0" encoding="utf-8"?>
<sst xmlns="http://schemas.openxmlformats.org/spreadsheetml/2006/main" count="34" uniqueCount="28">
  <si>
    <t xml:space="preserve">Приложение № 1 к Разделу 2. 
"Информационная карта аукциона в электронной форме"
</t>
  </si>
  <si>
    <t xml:space="preserve">Обоснование начальной (максимальной) цены Договора на поставку, установку и ввод в эксплуатацию стоматологического оборудования  
</t>
  </si>
  <si>
    <t>№</t>
  </si>
  <si>
    <t xml:space="preserve">Наименование товара (работ, услуг) 
</t>
  </si>
  <si>
    <t>Основыне характеристи объекта закупки</t>
  </si>
  <si>
    <t>Ед. изм</t>
  </si>
  <si>
    <t>Кол-во &lt;v&gt;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</si>
  <si>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</si>
  <si>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Н(М)ЦД</t>
  </si>
  <si>
    <t>Н(М)ЦД,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</si>
  <si>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</si>
  <si>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</si>
  <si>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1"/>
        <rFont val="Times New Roman"/>
        <charset val="134"/>
      </rPr>
      <t xml:space="preserve">коэффициент вариации цен V (%)           </t>
    </r>
    <r>
      <rPr>
        <i/>
        <sz val="11"/>
        <rFont val="Times New Roman"/>
        <charset val="134"/>
      </rPr>
      <t xml:space="preserve">         (не должен превышать 33%)</t>
    </r>
  </si>
  <si>
    <t>Средняя арифметическая цена за единицу     руб.</t>
  </si>
  <si>
    <t>Расчет Н(М)ЦД по формуле                             v - количество (объем) закупаемого товара (работы, услуги);
     ц - ср. цена за единицу    Н(М)ЦД = v*ц</t>
  </si>
  <si>
    <t xml:space="preserve">Установка стоматологическая
Тип 1
</t>
  </si>
  <si>
    <t>в соответствии с Техническим заданием</t>
  </si>
  <si>
    <t>комплект</t>
  </si>
  <si>
    <t xml:space="preserve">Установка стоматологическая
Тип 2
</t>
  </si>
  <si>
    <t>Аппарат для терапевтической стоматологии</t>
  </si>
  <si>
    <t>В результате проведенного расчета Н(М)Ц договора составила:</t>
  </si>
  <si>
    <t>рублей</t>
  </si>
  <si>
    <t xml:space="preserve"> </t>
  </si>
  <si>
    <t xml:space="preserve">При определениеии начальной (максимальной) цены Договора на поставку монтаж и пуск стоматологического оборудования применен метод сопоставимых рыночных цен (анализ рынка). </t>
  </si>
  <si>
    <t xml:space="preserve">Установка стоматологическая
Тип 3
</t>
  </si>
  <si>
    <t>Коммерческое предложение    вх.№360 от10.07.2026</t>
  </si>
  <si>
    <t>Коммерческое предложение  вх.№361 от 10.07.2026</t>
  </si>
  <si>
    <t>Коммерческое предложение  вх.№ 362 от 10.07.2026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</si>
</sst>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\ ##0.00\ _₽_-;\-* #\ ##0.00\ _₽_-;_-* &quot;-&quot;??\ _₽_-;_-@_-"/>
  </numFmts>
  <fonts count="15">
    <font>
      <sz val="11"/>
      <color theme="1"/>
      <name val="Calibri"/>
      <charset val="134"/>
      <scheme val="minor"/>
    </font>
    <font>
      <sz val="10"/>
      <name val="Times New Roman"/>
      <charset val="134"/>
    </font>
    <font>
      <b/>
      <sz val="12"/>
      <name val="Times New Roman"/>
      <charset val="204"/>
    </font>
    <font>
      <b/>
      <sz val="12"/>
      <name val="Times New Roman"/>
      <charset val="134"/>
    </font>
    <font>
      <b/>
      <sz val="11"/>
      <name val="Times New Roman"/>
      <charset val="134"/>
    </font>
    <font>
      <sz val="11"/>
      <color theme="1"/>
      <name val="Times New Roman"/>
      <charset val="204"/>
    </font>
    <font>
      <sz val="12"/>
      <name val="Times New Roman"/>
      <charset val="134"/>
    </font>
    <font>
      <sz val="11"/>
      <color rgb="FF000000"/>
      <name val="Times New Roman"/>
      <charset val="20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4"/>
      <name val="Times New Roman"/>
      <charset val="204"/>
    </font>
    <font>
      <b/>
      <sz val="14"/>
      <name val="Times New Roman"/>
      <charset val="204"/>
    </font>
    <font>
      <sz val="12"/>
      <name val="Times New Roman"/>
      <charset val="204"/>
    </font>
    <font>
      <sz val="11"/>
      <name val="Times New Roman"/>
      <charset val="134"/>
    </font>
    <font>
      <i/>
      <sz val="11"/>
      <name val="Times New Roman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0" fillId="0" borderId="0" xfId="0" applyFont="1" applyAlignment="1"/>
    <xf numFmtId="0" fontId="6" fillId="0" borderId="0" xfId="0" applyFont="1" applyAlignment="1"/>
    <xf numFmtId="0" fontId="11" fillId="0" borderId="0" xfId="0" applyFont="1" applyAlignment="1"/>
    <xf numFmtId="0" fontId="4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5" fontId="1" fillId="0" borderId="0" xfId="0" applyNumberFormat="1" applyFont="1"/>
    <xf numFmtId="4" fontId="6" fillId="0" borderId="5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3</xdr:row>
      <xdr:rowOff>1476374</xdr:rowOff>
    </xdr:from>
    <xdr:to>
      <xdr:col>10</xdr:col>
      <xdr:colOff>600075</xdr:colOff>
      <xdr:row>3</xdr:row>
      <xdr:rowOff>1819275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72725" y="4523740"/>
          <a:ext cx="590550" cy="343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169208</xdr:colOff>
      <xdr:row>3</xdr:row>
      <xdr:rowOff>1266265</xdr:rowOff>
    </xdr:from>
    <xdr:to>
      <xdr:col>9</xdr:col>
      <xdr:colOff>674033</xdr:colOff>
      <xdr:row>3</xdr:row>
      <xdr:rowOff>1523439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55810" y="4314190"/>
          <a:ext cx="50482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"/>
  <sheetViews>
    <sheetView tabSelected="1" topLeftCell="A2" workbookViewId="0">
      <selection activeCell="H4" sqref="H4"/>
    </sheetView>
  </sheetViews>
  <sheetFormatPr defaultColWidth="9.140625" defaultRowHeight="12.75"/>
  <cols>
    <col min="1" max="1" width="3.140625" style="2" customWidth="1"/>
    <col min="2" max="2" width="31" style="2" customWidth="1"/>
    <col min="3" max="3" width="24.140625" style="2" customWidth="1"/>
    <col min="4" max="4" width="11" style="2" customWidth="1"/>
    <col min="5" max="5" width="8.85546875" style="2" customWidth="1"/>
    <col min="6" max="6" width="15.5703125" style="2" customWidth="1"/>
    <col min="7" max="7" width="16.28515625" style="2" customWidth="1"/>
    <col min="8" max="8" width="15.85546875" style="2" customWidth="1"/>
    <col min="9" max="9" width="16.42578125" style="2" customWidth="1"/>
    <col min="10" max="10" width="13.140625" style="2" customWidth="1"/>
    <col min="11" max="11" width="9.85546875" style="2" customWidth="1"/>
    <col min="12" max="12" width="16" style="2" customWidth="1"/>
    <col min="13" max="13" width="16.28515625" style="2" customWidth="1"/>
    <col min="14" max="16384" width="9.140625" style="2"/>
  </cols>
  <sheetData>
    <row r="1" spans="1:14" ht="67.5" customHeight="1">
      <c r="I1" s="40" t="s">
        <v>0</v>
      </c>
      <c r="J1" s="37"/>
      <c r="K1" s="37"/>
      <c r="L1" s="37"/>
      <c r="M1" s="37"/>
    </row>
    <row r="2" spans="1:14" ht="39" customHeight="1">
      <c r="A2" s="41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4" ht="133.5" customHeight="1">
      <c r="A3" s="38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/>
      <c r="H3" s="38"/>
      <c r="I3" s="43" t="s">
        <v>8</v>
      </c>
      <c r="J3" s="43"/>
      <c r="K3" s="43"/>
      <c r="L3" s="44" t="s">
        <v>9</v>
      </c>
      <c r="M3" s="44"/>
    </row>
    <row r="4" spans="1:14" ht="180" customHeight="1">
      <c r="A4" s="38"/>
      <c r="B4" s="39"/>
      <c r="C4" s="38"/>
      <c r="D4" s="39"/>
      <c r="E4" s="39"/>
      <c r="F4" s="3" t="s">
        <v>25</v>
      </c>
      <c r="G4" s="3" t="s">
        <v>26</v>
      </c>
      <c r="H4" s="3" t="s">
        <v>27</v>
      </c>
      <c r="I4" s="3" t="s">
        <v>10</v>
      </c>
      <c r="J4" s="3" t="s">
        <v>11</v>
      </c>
      <c r="K4" s="3" t="s">
        <v>12</v>
      </c>
      <c r="L4" s="21" t="s">
        <v>13</v>
      </c>
      <c r="M4" s="21" t="s">
        <v>14</v>
      </c>
    </row>
    <row r="5" spans="1:14" s="1" customFormat="1" ht="45">
      <c r="A5" s="4">
        <v>1</v>
      </c>
      <c r="B5" s="5" t="s">
        <v>15</v>
      </c>
      <c r="C5" s="6" t="s">
        <v>16</v>
      </c>
      <c r="D5" s="7" t="s">
        <v>17</v>
      </c>
      <c r="E5" s="7">
        <v>1</v>
      </c>
      <c r="F5" s="27">
        <v>6000000</v>
      </c>
      <c r="G5" s="28">
        <v>6100000</v>
      </c>
      <c r="H5" s="28">
        <v>5732220</v>
      </c>
      <c r="I5" s="29">
        <f>AVERAGE(F5:H5)</f>
        <v>5944073.333333333</v>
      </c>
      <c r="J5" s="30">
        <f>SQRT(((SUM((POWER(H5-I5,2)),(POWER(G5-I5,2)),(POWER(F5-I5,2)))/(COLUMNS(F5:H5)-1))))</f>
        <v>190161.44754742831</v>
      </c>
      <c r="K5" s="30">
        <f>J5/I5*100</f>
        <v>3.1991773466359485</v>
      </c>
      <c r="L5" s="31">
        <f>ROUND(I5,2)</f>
        <v>5944073.3300000001</v>
      </c>
      <c r="M5" s="31">
        <f>L5*E5</f>
        <v>5944073.3300000001</v>
      </c>
    </row>
    <row r="6" spans="1:14" s="1" customFormat="1" ht="45">
      <c r="A6" s="4">
        <v>2</v>
      </c>
      <c r="B6" s="5" t="s">
        <v>18</v>
      </c>
      <c r="C6" s="6" t="s">
        <v>16</v>
      </c>
      <c r="D6" s="7" t="s">
        <v>17</v>
      </c>
      <c r="E6" s="7">
        <v>1</v>
      </c>
      <c r="F6" s="27">
        <v>5800000</v>
      </c>
      <c r="G6" s="28">
        <v>5900000</v>
      </c>
      <c r="H6" s="28">
        <v>5515050</v>
      </c>
      <c r="I6" s="29">
        <f>AVERAGE(F6:H6)</f>
        <v>5738350</v>
      </c>
      <c r="J6" s="30">
        <f>SQRT(((SUM((POWER(H6-I6,2)),(POWER(G6-I6,2)),(POWER(F6-I6,2)))/(COLUMNS(F6:H6)-1))))</f>
        <v>199742.75331035166</v>
      </c>
      <c r="K6" s="30">
        <f>J6/I6*100</f>
        <v>3.4808394975968993</v>
      </c>
      <c r="L6" s="31">
        <f>ROUND(I6,2)</f>
        <v>5738350</v>
      </c>
      <c r="M6" s="31">
        <f>L6*E6</f>
        <v>5738350</v>
      </c>
    </row>
    <row r="7" spans="1:14" s="1" customFormat="1" ht="45">
      <c r="A7" s="4">
        <v>3</v>
      </c>
      <c r="B7" s="8" t="s">
        <v>24</v>
      </c>
      <c r="C7" s="6" t="s">
        <v>16</v>
      </c>
      <c r="D7" s="9" t="s">
        <v>17</v>
      </c>
      <c r="E7" s="7">
        <v>1</v>
      </c>
      <c r="F7" s="27">
        <v>6100000</v>
      </c>
      <c r="G7" s="28">
        <v>6200000</v>
      </c>
      <c r="H7" s="28">
        <v>5803735</v>
      </c>
      <c r="I7" s="29">
        <f>AVERAGE(F7:H7)</f>
        <v>6034578.333333333</v>
      </c>
      <c r="J7" s="30">
        <f>SQRT(((SUM((POWER(H7-I7,2)),(POWER(G7-I7,2)),(POWER(F7-I7,2)))/(COLUMNS(F7:H7)-1))))</f>
        <v>206073.97557268926</v>
      </c>
      <c r="K7" s="30">
        <f>J7/I7*100</f>
        <v>3.4148860813421527</v>
      </c>
      <c r="L7" s="31">
        <f>ROUND(I7,2)</f>
        <v>6034578.3300000001</v>
      </c>
      <c r="M7" s="31">
        <f>L7*E7</f>
        <v>6034578.3300000001</v>
      </c>
    </row>
    <row r="8" spans="1:14" s="1" customFormat="1" ht="31.5">
      <c r="A8" s="4">
        <v>4</v>
      </c>
      <c r="B8" s="8" t="s">
        <v>19</v>
      </c>
      <c r="C8" s="6" t="s">
        <v>16</v>
      </c>
      <c r="D8" s="9" t="s">
        <v>17</v>
      </c>
      <c r="E8" s="7">
        <v>1</v>
      </c>
      <c r="F8" s="27">
        <v>210000</v>
      </c>
      <c r="G8" s="28">
        <v>215000</v>
      </c>
      <c r="H8" s="28">
        <v>200000</v>
      </c>
      <c r="I8" s="29">
        <f>AVERAGE(F8:H8)</f>
        <v>208333.33333333334</v>
      </c>
      <c r="J8" s="30">
        <f>SQRT(((SUM((POWER(H8-I8,2)),(POWER(G8-I8,2)),(POWER(F8-I8,2)))/(COLUMNS(F8:H8)-1))))</f>
        <v>7637.6261582597335</v>
      </c>
      <c r="K8" s="30">
        <f>J8/I8*100</f>
        <v>3.6660605559646715</v>
      </c>
      <c r="L8" s="31">
        <f>ROUND(I8,2)</f>
        <v>208333.33</v>
      </c>
      <c r="M8" s="31">
        <f>L8*E8</f>
        <v>208333.33</v>
      </c>
    </row>
    <row r="9" spans="1:14" s="1" customFormat="1" ht="21" customHeight="1">
      <c r="A9" s="10"/>
      <c r="B9" s="11"/>
      <c r="C9" s="12"/>
      <c r="D9" s="13"/>
      <c r="E9" s="11"/>
      <c r="F9" s="32"/>
      <c r="G9" s="32"/>
      <c r="H9" s="32"/>
      <c r="I9" s="32"/>
      <c r="J9" s="32"/>
      <c r="K9" s="32"/>
      <c r="L9" s="32"/>
      <c r="M9" s="32">
        <f>SUM(M5:M8)</f>
        <v>17925334.989999998</v>
      </c>
    </row>
    <row r="10" spans="1:14" s="1" customFormat="1" ht="21" customHeight="1">
      <c r="A10" s="10"/>
    </row>
    <row r="11" spans="1:14" ht="15.75" customHeight="1">
      <c r="A11" s="34" t="s">
        <v>20</v>
      </c>
      <c r="B11" s="34"/>
      <c r="C11" s="34"/>
      <c r="D11" s="34"/>
      <c r="E11" s="34"/>
      <c r="F11" s="34"/>
      <c r="G11" s="34"/>
      <c r="H11" s="34"/>
      <c r="I11" s="33">
        <f>M9</f>
        <v>17925334.989999998</v>
      </c>
      <c r="J11" s="22" t="s">
        <v>21</v>
      </c>
      <c r="K11" s="23" t="s">
        <v>22</v>
      </c>
      <c r="L11" s="22"/>
      <c r="M11" s="24"/>
    </row>
    <row r="12" spans="1:14" ht="36" customHeight="1">
      <c r="A12" s="35" t="s">
        <v>23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</row>
    <row r="13" spans="1:14" ht="15.75">
      <c r="A13" s="37"/>
      <c r="B13" s="37"/>
      <c r="C13" s="37"/>
      <c r="D13" s="37"/>
      <c r="E13" s="14"/>
      <c r="F13" s="15"/>
      <c r="G13" s="16"/>
      <c r="H13" s="17"/>
      <c r="I13" s="25"/>
      <c r="J13" s="25"/>
      <c r="K13" s="25"/>
      <c r="L13" s="25"/>
      <c r="M13" s="25"/>
    </row>
    <row r="14" spans="1:14" ht="18.75">
      <c r="A14" s="14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/>
    </row>
    <row r="15" spans="1:14" ht="15.75">
      <c r="A15" s="14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 ht="48" customHeight="1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9:9">
      <c r="I17" s="26"/>
    </row>
  </sheetData>
  <mergeCells count="13">
    <mergeCell ref="I1:M1"/>
    <mergeCell ref="A2:M2"/>
    <mergeCell ref="F3:H3"/>
    <mergeCell ref="I3:K3"/>
    <mergeCell ref="L3:M3"/>
    <mergeCell ref="A11:H11"/>
    <mergeCell ref="A12:M12"/>
    <mergeCell ref="A13:D13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НМЦД </vt:lpstr>
    </vt:vector>
  </TitlesOfParts>
  <Company>департамент образования Сахалинской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Милишкевич Александра Игоревна</dc:creator>
  <cp:lastModifiedBy>Ханьшева Ирина Игоревна</cp:lastModifiedBy>
  <cp:revision>3</cp:revision>
  <cp:lastPrinted>2025-03-10T11:41:00Z</cp:lastPrinted>
  <dcterms:created xsi:type="dcterms:W3CDTF">2014-05-19T23:28:00Z</dcterms:created>
  <dcterms:modified xsi:type="dcterms:W3CDTF">2026-07-15T07:44:15Z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522B7F21FE86412587A4373EF44871F0_12</vt:lpwstr>
  </property>
  <property fmtid="{D5CDD505-2E9C-101B-9397-08002B2CF9AE}" pid="3" name="KSOProductBuildVer">
    <vt:lpwstr>1049-12.2.0.20326</vt:lpwstr>
  </property>
</Properties>
</file>